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EstaPasta_de_trabalho"/>
  <bookViews>
    <workbookView xWindow="-109" yWindow="-109" windowWidth="23257" windowHeight="12457" tabRatio="751"/>
  </bookViews>
  <sheets>
    <sheet name="Separado" sheetId="35" r:id="rId1"/>
    <sheet name="Dados" sheetId="31" r:id="rId2"/>
    <sheet name="Contrato-Homologação" sheetId="36" r:id="rId3"/>
  </sheets>
  <definedNames>
    <definedName name="_xlnm._FilterDatabase" localSheetId="0" hidden="1">Separado!$A$14:$V$106</definedName>
    <definedName name="Excel_BuiltIn__FilterDatabase_2">#REF!</definedName>
    <definedName name="Item_1">#REF!</definedName>
    <definedName name="Item_1_2">#REF!</definedName>
    <definedName name="_xlnm.Print_Titles" localSheetId="0">Separado!$1:$8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8" i="35" l="1"/>
  <c r="F99" i="35" s="1"/>
  <c r="B96" i="35"/>
  <c r="B95" i="35"/>
  <c r="B94" i="35"/>
  <c r="B93" i="35"/>
  <c r="B92" i="35"/>
  <c r="F89" i="35"/>
  <c r="F90" i="35" s="1"/>
  <c r="B87" i="35"/>
  <c r="B86" i="35"/>
  <c r="B85" i="35"/>
  <c r="B84" i="35"/>
  <c r="B83" i="35"/>
  <c r="F80" i="35"/>
  <c r="B78" i="35"/>
  <c r="B77" i="35"/>
  <c r="B76" i="35"/>
  <c r="B75" i="35"/>
  <c r="B74" i="35"/>
  <c r="F71" i="35"/>
  <c r="B69" i="35"/>
  <c r="B68" i="35"/>
  <c r="B67" i="35"/>
  <c r="B66" i="35"/>
  <c r="B65" i="35"/>
  <c r="F62" i="35"/>
  <c r="F61" i="35"/>
  <c r="F60" i="35"/>
  <c r="B58" i="35"/>
  <c r="B57" i="35"/>
  <c r="B56" i="35"/>
  <c r="B55" i="35"/>
  <c r="B54" i="35"/>
  <c r="F51" i="35"/>
  <c r="B49" i="35"/>
  <c r="B48" i="35"/>
  <c r="B47" i="35"/>
  <c r="B46" i="35"/>
  <c r="B45" i="35"/>
  <c r="F42" i="35"/>
  <c r="F41" i="35"/>
  <c r="F40" i="35"/>
  <c r="F39" i="35"/>
  <c r="B37" i="35"/>
  <c r="B36" i="35"/>
  <c r="B35" i="35"/>
  <c r="B34" i="35"/>
  <c r="B33" i="35"/>
  <c r="F30" i="35"/>
  <c r="F29" i="35"/>
  <c r="B27" i="35"/>
  <c r="B26" i="35"/>
  <c r="B25" i="35"/>
  <c r="B24" i="35"/>
  <c r="B23" i="35"/>
  <c r="F72" i="35" l="1"/>
  <c r="F81" i="35"/>
  <c r="F63" i="35"/>
  <c r="F31" i="35"/>
  <c r="F52" i="35"/>
  <c r="F43" i="35"/>
  <c r="F16" i="35"/>
  <c r="F17" i="35"/>
  <c r="F18" i="35"/>
  <c r="F19" i="35"/>
  <c r="F20" i="35"/>
  <c r="B12" i="35" l="1"/>
  <c r="F15" i="35" l="1"/>
  <c r="F21" i="35" s="1"/>
  <c r="A105" i="35" l="1"/>
  <c r="A101" i="35" l="1"/>
  <c r="B10" i="35"/>
  <c r="D4" i="36" l="1"/>
  <c r="E4" i="36"/>
  <c r="F4" i="36"/>
  <c r="G4" i="36"/>
  <c r="H4" i="36"/>
  <c r="B13" i="35" l="1"/>
  <c r="B11" i="35"/>
  <c r="A2" i="36"/>
  <c r="C4" i="36"/>
  <c r="J106" i="35"/>
  <c r="A104" i="35"/>
  <c r="A103" i="35"/>
  <c r="A102" i="35"/>
  <c r="H2" i="35"/>
  <c r="G2" i="35"/>
  <c r="B9" i="35"/>
  <c r="G1" i="35"/>
  <c r="A3" i="35"/>
  <c r="A4" i="35"/>
  <c r="A5" i="35"/>
  <c r="A6" i="35"/>
  <c r="E6" i="36" l="1"/>
  <c r="G6" i="36"/>
  <c r="I2" i="35"/>
  <c r="F6" i="36"/>
  <c r="H6" i="36"/>
  <c r="I5" i="35"/>
  <c r="D6" i="36" l="1"/>
  <c r="C6" i="36"/>
  <c r="O4" i="35"/>
  <c r="J4" i="35"/>
  <c r="G5" i="35"/>
  <c r="J5" i="35"/>
  <c r="H5" i="35"/>
  <c r="O5" i="35"/>
  <c r="L4" i="35"/>
  <c r="N4" i="35"/>
  <c r="M4" i="35"/>
  <c r="K4" i="35"/>
  <c r="M5" i="35"/>
  <c r="N5" i="35"/>
  <c r="L5" i="35"/>
  <c r="K5" i="35"/>
  <c r="I4" i="35" l="1"/>
  <c r="I6" i="35" s="1"/>
  <c r="O6" i="35"/>
  <c r="H4" i="35"/>
  <c r="H6" i="35" s="1"/>
  <c r="J6" i="35"/>
  <c r="N6" i="35"/>
  <c r="L6" i="35"/>
  <c r="M6" i="35"/>
  <c r="K6" i="35"/>
  <c r="G4" i="35"/>
  <c r="G6" i="35" s="1"/>
  <c r="H1" i="35" s="1"/>
  <c r="I6" i="36"/>
</calcChain>
</file>

<file path=xl/sharedStrings.xml><?xml version="1.0" encoding="utf-8"?>
<sst xmlns="http://schemas.openxmlformats.org/spreadsheetml/2006/main" count="216" uniqueCount="117">
  <si>
    <t>ITEM</t>
  </si>
  <si>
    <t>DESCRIÇÃO</t>
  </si>
  <si>
    <t>UND</t>
  </si>
  <si>
    <t>QUANT</t>
  </si>
  <si>
    <t>Firma:</t>
  </si>
  <si>
    <t>Valor Unit</t>
  </si>
  <si>
    <t xml:space="preserve">Valor Total </t>
  </si>
  <si>
    <t>CNPJ:</t>
  </si>
  <si>
    <t>Setores:</t>
  </si>
  <si>
    <t>Licitação:</t>
  </si>
  <si>
    <t>Processo:</t>
  </si>
  <si>
    <t>Objeto:</t>
  </si>
  <si>
    <t>Abertura:</t>
  </si>
  <si>
    <t>Tipo:</t>
  </si>
  <si>
    <t>Telefone:</t>
  </si>
  <si>
    <t>Entrega:</t>
  </si>
  <si>
    <t>Local Entrega:</t>
  </si>
  <si>
    <t>Condições  de Pagamento:</t>
  </si>
  <si>
    <t>Validade da Proposta:</t>
  </si>
  <si>
    <t>Homologação:</t>
  </si>
  <si>
    <t>Dotação:</t>
  </si>
  <si>
    <t>Contrato:</t>
  </si>
  <si>
    <t>Total Est.:</t>
  </si>
  <si>
    <t>Endereço:</t>
  </si>
  <si>
    <t>T</t>
  </si>
  <si>
    <t>Proposta válida por 60 (sessenta) dias</t>
  </si>
  <si>
    <t>Contrato/Homologação</t>
  </si>
  <si>
    <t>Homologação</t>
  </si>
  <si>
    <t>Firma</t>
  </si>
  <si>
    <t>Totais</t>
  </si>
  <si>
    <t>Itens</t>
  </si>
  <si>
    <t>Valor</t>
  </si>
  <si>
    <t>FMS</t>
  </si>
  <si>
    <t>End:</t>
  </si>
  <si>
    <t xml:space="preserve">          O Pregoeiro, no uso das atribuições que lhe são conferidas, ADJUDICA aos Licitantes vencedores os respectivos itens, conforme indicado no quadro abaixo:</t>
  </si>
  <si>
    <t>Representante:</t>
  </si>
  <si>
    <t>CPF:</t>
  </si>
  <si>
    <t>Enquadramento:</t>
  </si>
  <si>
    <t>Prazo:</t>
  </si>
  <si>
    <t>A execução do objeto da presente licitação será realizada junto a Secretaria obedecendo, na íntegra, ao detalhamento do termo de referência (ANEXO II).</t>
  </si>
  <si>
    <t>A administração rejeitará, no todo ou em parte, o fornecimento executado em desacordo com os termos do Edital e seus anexos.</t>
  </si>
  <si>
    <t>Prazo do Contrato: Entrega imediata</t>
  </si>
  <si>
    <t>Dot.:</t>
  </si>
  <si>
    <t>MENOR PREÇO POR ITEM</t>
  </si>
  <si>
    <t>E-mail</t>
  </si>
  <si>
    <t>ARY MENDES DE SOUZA</t>
  </si>
  <si>
    <t>Secretaria de Desenvolvimento Social</t>
  </si>
  <si>
    <t>TOTAL</t>
  </si>
  <si>
    <t>CX</t>
  </si>
  <si>
    <t>MOUSE USB</t>
  </si>
  <si>
    <t>CONECTOR RJ 45-201 CA T6 BLINDADO</t>
  </si>
  <si>
    <t>ROTEADOR 1200 MBPS 10/100/1000 MBPS ANTENAS</t>
  </si>
  <si>
    <t>PEN DRIVE 32GB</t>
  </si>
  <si>
    <t>SWITCH 08 PORTAS 10/100/1000 MBPS</t>
  </si>
  <si>
    <t>SWITCH 16 PORTAS 10/100/1000 MBPS</t>
  </si>
  <si>
    <t>CABO RJ 45 CAT 5E 305M</t>
  </si>
  <si>
    <t>DISCO SSD 240GB</t>
  </si>
  <si>
    <t>MEMORIA RAM 8GB NOTEBOOK DDR 4 2133MHZ</t>
  </si>
  <si>
    <t>LEITOR DE CÓDIGO DE BARRAS PARA LEITURA DE PAGAMENTO DE BOLETOS BANCÁRIOS</t>
  </si>
  <si>
    <t>TECLADO USB</t>
  </si>
  <si>
    <t>FONTE DE ALIMENTAÇÃO ATX 24 PINOS 200 WTS OU SUPERIOR</t>
  </si>
  <si>
    <t xml:space="preserve">KIT COM 4 TINTA COMPATÍVEL PARA HP INK TANK 416 (PRETO, AMARELO, AZUL, MAGENTA) </t>
  </si>
  <si>
    <t>KIT</t>
  </si>
  <si>
    <t>KIT COM 4 TINTA COMPATÍVEL PARA HP INK TANK 584 (PRETO, AMARELO, AZUL, MAGENTA)</t>
  </si>
  <si>
    <t>KIT TONNER PARA MULTIFUNCIONAL HP LASER JET PRO 200 COLOR MFP M276 (04 CORES DE TONER (PRETO, AMARELO, MAGENTA E CIANO)</t>
  </si>
  <si>
    <t>KIT COM 4 REFIL PARA EPSON T504 TINTA COLOR  70ML PRETA COM 120ML EPSON MODELO L6191 (PRETO, AMARELO, AZUL, MAGENTA)</t>
  </si>
  <si>
    <t>KIT COM 4 REFIL PARA EPSON T664 IMPRESSORA MODELO L365 (PRETO, AMARELO, AZUL, MAGENTA)</t>
  </si>
  <si>
    <t xml:space="preserve">TONNER SAMSUNG ML2165 </t>
  </si>
  <si>
    <t>TONNER ELGIN PANTUM M65550NW</t>
  </si>
  <si>
    <t>KIT COM 4 REFIL PARA EPSON T664 IMPRESSORA MODELO L575 (PRETO, AMARELO, AZUL, MAGENTA)</t>
  </si>
  <si>
    <t>O pagamento do objeto de que trata a DISPENSA ELETRÔNICA 066/2025, e consequente contrato serão efetuados pela Tesouraria da SMDS nos termos do Art. 7 da Instrução Normativa SEGES/ME nº 77, de 2022.</t>
  </si>
  <si>
    <t>1901.08 244 0033 2.288 339030 00000166900000001 45</t>
  </si>
  <si>
    <t>DISPENSA ELETRÔNICA Nº 066/2025</t>
  </si>
  <si>
    <t>PROCESSO ADMINISTRATIVO N° 3460/2025 de 04/08/2025</t>
  </si>
  <si>
    <t>AQUISIÇÃO DE MATERIAIS E PEÇAS DE INFORMÁTICA</t>
  </si>
  <si>
    <t>PERÍODO DE PROPOSTAS: de 04/09/2025 até 10/09/2025 às 08:00hs</t>
  </si>
  <si>
    <t>PERÍODO DE LANCES: 10/09/2025 as 08:00 hs até 10/09/2025 as 14:00 hs</t>
  </si>
  <si>
    <t>GPB DISTRIBUIDORA LTDA</t>
  </si>
  <si>
    <t>59.535.814/0001-73</t>
  </si>
  <si>
    <t>(22) 2566-2057 / E-mail: gpbdistribuidorabj@gmail.com</t>
  </si>
  <si>
    <t>Homologação: 11/09/2025</t>
  </si>
  <si>
    <t>Previsão Publicação: 12/09/2025</t>
  </si>
  <si>
    <t>NEP SOLUCOES E INFORMATICA - COMERCIO E SERVICOS LTDA</t>
  </si>
  <si>
    <t>17.215.437/0001-45</t>
  </si>
  <si>
    <t>(24) 3512-2910 / E-mail: licitacao.nepsolucoes@gmail.com</t>
  </si>
  <si>
    <t>CANAA DE CARMO DISTRIBUIDORA LTDA</t>
  </si>
  <si>
    <t>10.542.335/0001-95</t>
  </si>
  <si>
    <t>(22) 2537-1671 / E-mail: canaadistribuidorarj@gmail.com</t>
  </si>
  <si>
    <t>LUANDA COMERCIO DE SUPRIMENTOS PARA INFORMATICA LTDA</t>
  </si>
  <si>
    <t>10.742.589/0001-57</t>
  </si>
  <si>
    <t>(11) 2574-3800 / E-mail: licitacao3@luandasuprimentos.com.br</t>
  </si>
  <si>
    <t>EGC COMERCIO E ATACADISTA DE INFORMATICA E ELETROELETRONICOS EIRELI</t>
  </si>
  <si>
    <t>31.768.037/0001-98</t>
  </si>
  <si>
    <t>(81) 9185-5298 / E-mail: licitacao@grupomoov.com</t>
  </si>
  <si>
    <t>59.101.234 MARCIO COUTO TEIXEIRA DE CARVALHO BARBOSA</t>
  </si>
  <si>
    <t>59.101.234/0001-78</t>
  </si>
  <si>
    <t>(22) 9271-9777 / E-mail: marcioctcarvalho@hotmail.com</t>
  </si>
  <si>
    <t>RUA 10 DE JUNHO, 79 - APTO 101, CENTRO, SUMIDOURO - RJ - CEP. 28.637-000</t>
  </si>
  <si>
    <t>AV LIBERDADE, 3230, GALPÃO G3 D ANEXO C, BAIRRO SESI, BAYEUX - PB - CEP 58.111-400</t>
  </si>
  <si>
    <t>RUA MANUEL GARCIA, 430 - VILA BARUEL, SÃO PAULO - SP - CEP. 02.523-040</t>
  </si>
  <si>
    <t>RUA ARMANDO CHAVES MONTEIRO, 105, LOJA 01, BOA ESPERANCA, CARMO-RJ - CEP. 28.640-000</t>
  </si>
  <si>
    <t>AVENIDA VENANCIO VELOSO, 72 - CENTRO, BOM JARDIM - RJ - CEP. 28.660-000</t>
  </si>
  <si>
    <t>RUA PREFEITO WALTER FRANCKLIN, 165, LOJA 14, CENTRO, TRÊS RIOS- RJ - CEP. 25.803-010</t>
  </si>
  <si>
    <t>TECNOS SUPORTE EMPRESARIAL LTDA</t>
  </si>
  <si>
    <t>08.892.066/0001-45</t>
  </si>
  <si>
    <t>(22) 2050-2184 / E-mail: contato@tecnosempresarial.com.br</t>
  </si>
  <si>
    <t>TV SANTO AGOSTINHO, 25, FRENTE, TODOS OS SANTOS, CARMO - RJ - CEP. 28.640-000</t>
  </si>
  <si>
    <t>60.008.494 NUBIA ARAUJO PIRES GOULART</t>
  </si>
  <si>
    <t>60.008.494/0001-82</t>
  </si>
  <si>
    <t>61) 8382-9419 / E-mail: lgx2014@yahoo.com.br</t>
  </si>
  <si>
    <t>RUA 16, Nº 03, QUADRA 06, SETOR C - SETOR BELA VISTA, FORMOSA - GO - CEP. 73.808-790</t>
  </si>
  <si>
    <t>J &amp; K COMERCIAL LTDA</t>
  </si>
  <si>
    <t>04.338.231/0001-60</t>
  </si>
  <si>
    <t>(11) 9411-1213 / E-mail: jk04338comercial@gmail.com</t>
  </si>
  <si>
    <t>RUA SERRA DE JAIRE, 512 - QUARTA PARADA, SÃO PAULO - SP - CEP. 03.175-010</t>
  </si>
  <si>
    <t>DIRETOR DO DEPARTAMENTO DE COMPRAS</t>
  </si>
  <si>
    <t>RESULTADO DE DISPENSA DE LICITAÇÃO SEPARADO POR SETOR/FIRMA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</si>
</sst>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R$&quot;\ * #,##0.00_-;\-&quot;R$&quot;\ * #,##0.00_-;_-&quot;R$&quot;\ * &quot;-&quot;??_-;_-@_-"/>
    <numFmt numFmtId="164" formatCode="_(* #,##0.00_);_(* \(#,##0.00\);_(* &quot;-&quot;??_);_(@_)"/>
    <numFmt numFmtId="165" formatCode="#,#00"/>
    <numFmt numFmtId="166" formatCode="00"/>
    <numFmt numFmtId="167" formatCode="#,##0.00#"/>
    <numFmt numFmtId="168" formatCode="&quot;Setor: &quot;##"/>
    <numFmt numFmtId="169" formatCode="&quot;Firma: &quot;##"/>
  </numFmts>
  <fonts count="19" x14ac:knownFonts="1">
    <font>
      <sz val="10"/>
      <name val="Arial"/>
    </font>
    <font>
      <sz val="10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6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8"/>
      <color indexed="8"/>
      <name val="Arial"/>
      <family val="2"/>
    </font>
    <font>
      <b/>
      <sz val="9.5"/>
      <name val="Arial"/>
      <family val="2"/>
    </font>
    <font>
      <b/>
      <u/>
      <sz val="10"/>
      <name val="Arial"/>
      <family val="2"/>
    </font>
    <font>
      <u/>
      <sz val="8"/>
      <color theme="10"/>
      <name val="Arial"/>
      <family val="2"/>
    </font>
    <font>
      <sz val="8"/>
      <color rgb="FF33333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42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44" fontId="13" fillId="0" borderId="0" applyFont="0" applyFill="0" applyBorder="0" applyAlignment="0" applyProtection="0"/>
  </cellStyleXfs>
  <cellXfs count="99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64" fontId="3" fillId="0" borderId="0" xfId="1" applyFont="1" applyBorder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0" xfId="0" applyFont="1"/>
    <xf numFmtId="0" fontId="0" fillId="0" borderId="0" xfId="0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3" borderId="1" xfId="0" applyNumberFormat="1" applyFill="1" applyBorder="1"/>
    <xf numFmtId="49" fontId="0" fillId="0" borderId="0" xfId="0" applyNumberFormat="1"/>
    <xf numFmtId="0" fontId="6" fillId="0" borderId="0" xfId="0" applyFont="1" applyAlignment="1">
      <alignment vertical="center" wrapText="1"/>
    </xf>
    <xf numFmtId="167" fontId="3" fillId="0" borderId="0" xfId="0" applyNumberFormat="1" applyFont="1" applyAlignment="1">
      <alignment horizontal="center" vertical="center" wrapText="1"/>
    </xf>
    <xf numFmtId="0" fontId="0" fillId="4" borderId="1" xfId="0" applyFill="1" applyBorder="1" applyAlignment="1">
      <alignment vertical="center" wrapText="1"/>
    </xf>
    <xf numFmtId="0" fontId="0" fillId="0" borderId="0" xfId="0" applyAlignment="1">
      <alignment horizontal="left"/>
    </xf>
    <xf numFmtId="167" fontId="3" fillId="0" borderId="0" xfId="0" applyNumberFormat="1" applyFont="1" applyAlignment="1">
      <alignment vertical="center" wrapText="1"/>
    </xf>
    <xf numFmtId="167" fontId="3" fillId="0" borderId="0" xfId="1" applyNumberFormat="1" applyFont="1" applyBorder="1" applyAlignment="1">
      <alignment horizontal="center" vertical="center" wrapText="1"/>
    </xf>
    <xf numFmtId="0" fontId="6" fillId="0" borderId="0" xfId="0" applyFont="1"/>
    <xf numFmtId="0" fontId="8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8" fillId="0" borderId="0" xfId="0" applyFont="1"/>
    <xf numFmtId="0" fontId="0" fillId="5" borderId="1" xfId="0" applyFill="1" applyBorder="1"/>
    <xf numFmtId="0" fontId="0" fillId="6" borderId="1" xfId="0" applyFill="1" applyBorder="1" applyAlignment="1">
      <alignment vertical="center"/>
    </xf>
    <xf numFmtId="0" fontId="0" fillId="7" borderId="1" xfId="0" applyFill="1" applyBorder="1" applyAlignment="1">
      <alignment vertical="center"/>
    </xf>
    <xf numFmtId="0" fontId="1" fillId="0" borderId="0" xfId="0" applyFont="1" applyAlignment="1">
      <alignment wrapText="1"/>
    </xf>
    <xf numFmtId="167" fontId="6" fillId="0" borderId="0" xfId="0" quotePrefix="1" applyNumberFormat="1" applyFont="1" applyAlignment="1">
      <alignment horizontal="center" vertical="center" wrapText="1"/>
    </xf>
    <xf numFmtId="0" fontId="9" fillId="0" borderId="2" xfId="0" applyFont="1" applyBorder="1" applyAlignment="1">
      <alignment vertical="center"/>
    </xf>
    <xf numFmtId="164" fontId="3" fillId="0" borderId="2" xfId="1" applyFont="1" applyBorder="1" applyAlignment="1">
      <alignment horizontal="center" vertical="center" wrapText="1"/>
    </xf>
    <xf numFmtId="169" fontId="2" fillId="0" borderId="0" xfId="0" applyNumberFormat="1" applyFont="1" applyAlignment="1">
      <alignment horizontal="right" vertical="center"/>
    </xf>
    <xf numFmtId="168" fontId="2" fillId="0" borderId="2" xfId="0" applyNumberFormat="1" applyFont="1" applyBorder="1" applyAlignment="1">
      <alignment horizontal="right" vertical="center"/>
    </xf>
    <xf numFmtId="164" fontId="6" fillId="0" borderId="0" xfId="1" applyFont="1"/>
    <xf numFmtId="4" fontId="6" fillId="0" borderId="0" xfId="0" applyNumberFormat="1" applyFont="1"/>
    <xf numFmtId="0" fontId="10" fillId="0" borderId="0" xfId="0" applyFont="1" applyAlignment="1">
      <alignment horizontal="left" vertical="center" wrapText="1"/>
    </xf>
    <xf numFmtId="0" fontId="10" fillId="0" borderId="0" xfId="0" quotePrefix="1" applyFont="1" applyAlignment="1">
      <alignment horizontal="left" vertical="center" wrapText="1"/>
    </xf>
    <xf numFmtId="0" fontId="11" fillId="0" borderId="0" xfId="0" applyFont="1"/>
    <xf numFmtId="0" fontId="4" fillId="0" borderId="0" xfId="0" applyFont="1" applyAlignment="1">
      <alignment horizontal="right"/>
    </xf>
    <xf numFmtId="166" fontId="3" fillId="0" borderId="0" xfId="0" applyNumberFormat="1" applyFont="1" applyAlignment="1">
      <alignment vertical="center" wrapText="1"/>
    </xf>
    <xf numFmtId="0" fontId="4" fillId="0" borderId="0" xfId="0" applyFont="1"/>
    <xf numFmtId="0" fontId="3" fillId="7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8" fillId="8" borderId="3" xfId="0" applyFont="1" applyFill="1" applyBorder="1"/>
    <xf numFmtId="0" fontId="6" fillId="0" borderId="0" xfId="0" applyFont="1" applyAlignment="1">
      <alignment horizontal="left" vertical="center" wrapText="1"/>
    </xf>
    <xf numFmtId="0" fontId="12" fillId="0" borderId="0" xfId="2" applyAlignment="1">
      <alignment horizontal="left" vertical="center" wrapText="1"/>
    </xf>
    <xf numFmtId="0" fontId="1" fillId="0" borderId="0" xfId="0" applyFont="1"/>
    <xf numFmtId="0" fontId="12" fillId="0" borderId="0" xfId="2" quotePrefix="1" applyAlignment="1">
      <alignment horizontal="left" vertical="center" wrapText="1"/>
    </xf>
    <xf numFmtId="44" fontId="3" fillId="0" borderId="0" xfId="3" applyFont="1" applyBorder="1" applyAlignment="1">
      <alignment vertical="center" wrapText="1"/>
    </xf>
    <xf numFmtId="0" fontId="6" fillId="0" borderId="0" xfId="0" quotePrefix="1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167" fontId="5" fillId="0" borderId="2" xfId="0" applyNumberFormat="1" applyFont="1" applyBorder="1" applyAlignment="1">
      <alignment horizontal="center" vertical="center"/>
    </xf>
    <xf numFmtId="0" fontId="5" fillId="0" borderId="2" xfId="1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167" fontId="5" fillId="0" borderId="0" xfId="0" applyNumberFormat="1" applyFont="1" applyAlignment="1">
      <alignment horizontal="center" vertical="center"/>
    </xf>
    <xf numFmtId="0" fontId="5" fillId="0" borderId="0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4" fillId="0" borderId="1" xfId="0" applyFont="1" applyBorder="1" applyAlignment="1">
      <alignment horizontal="justify" vertical="center" wrapText="1"/>
    </xf>
    <xf numFmtId="0" fontId="14" fillId="0" borderId="1" xfId="0" applyFont="1" applyBorder="1" applyAlignment="1">
      <alignment horizontal="center" vertical="center" wrapText="1"/>
    </xf>
    <xf numFmtId="165" fontId="6" fillId="0" borderId="1" xfId="0" applyNumberFormat="1" applyFont="1" applyBorder="1" applyAlignment="1" applyProtection="1">
      <alignment horizontal="center" vertical="center" wrapText="1"/>
      <protection hidden="1"/>
    </xf>
    <xf numFmtId="166" fontId="14" fillId="0" borderId="1" xfId="0" applyNumberFormat="1" applyFont="1" applyBorder="1" applyAlignment="1">
      <alignment horizontal="center" vertical="center" wrapText="1"/>
    </xf>
    <xf numFmtId="167" fontId="4" fillId="0" borderId="0" xfId="0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67" fontId="2" fillId="2" borderId="5" xfId="1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65" fontId="2" fillId="2" borderId="5" xfId="0" applyNumberFormat="1" applyFont="1" applyFill="1" applyBorder="1" applyAlignment="1">
      <alignment horizontal="center" vertical="center" wrapText="1"/>
    </xf>
    <xf numFmtId="167" fontId="2" fillId="2" borderId="5" xfId="0" applyNumberFormat="1" applyFont="1" applyFill="1" applyBorder="1" applyAlignment="1">
      <alignment horizontal="center" vertical="center" wrapText="1"/>
    </xf>
    <xf numFmtId="167" fontId="4" fillId="0" borderId="1" xfId="0" applyNumberFormat="1" applyFont="1" applyBorder="1" applyAlignment="1">
      <alignment horizontal="center" vertical="center" wrapText="1"/>
    </xf>
    <xf numFmtId="167" fontId="5" fillId="0" borderId="1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Alignment="1">
      <alignment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44" fontId="0" fillId="0" borderId="0" xfId="3" applyFont="1" applyFill="1" applyBorder="1" applyAlignment="1" applyProtection="1">
      <alignment horizontal="left"/>
    </xf>
    <xf numFmtId="164" fontId="6" fillId="0" borderId="1" xfId="1" applyFont="1" applyBorder="1" applyAlignment="1">
      <alignment horizontal="center" vertical="center" wrapText="1"/>
    </xf>
    <xf numFmtId="164" fontId="8" fillId="0" borderId="1" xfId="1" applyFont="1" applyBorder="1" applyAlignment="1" applyProtection="1">
      <alignment horizontal="center" vertical="center" wrapText="1"/>
      <protection hidden="1"/>
    </xf>
    <xf numFmtId="164" fontId="6" fillId="0" borderId="1" xfId="1" applyFont="1" applyBorder="1" applyAlignment="1">
      <alignment vertical="center" wrapText="1"/>
    </xf>
    <xf numFmtId="164" fontId="8" fillId="0" borderId="1" xfId="1" applyFont="1" applyBorder="1" applyAlignment="1" applyProtection="1">
      <alignment vertical="center" wrapText="1"/>
      <protection hidden="1"/>
    </xf>
    <xf numFmtId="0" fontId="17" fillId="0" borderId="0" xfId="2" applyFont="1"/>
    <xf numFmtId="0" fontId="17" fillId="0" borderId="0" xfId="2" applyFont="1" applyAlignment="1">
      <alignment horizontal="left" vertical="center" wrapText="1"/>
    </xf>
    <xf numFmtId="0" fontId="17" fillId="0" borderId="0" xfId="2" quotePrefix="1" applyFont="1" applyAlignment="1">
      <alignment horizontal="left" vertical="center" wrapText="1"/>
    </xf>
    <xf numFmtId="0" fontId="6" fillId="0" borderId="0" xfId="0" applyFont="1" applyFill="1" applyBorder="1" applyAlignment="1">
      <alignment wrapText="1"/>
    </xf>
    <xf numFmtId="0" fontId="18" fillId="0" borderId="0" xfId="0" applyFont="1"/>
    <xf numFmtId="0" fontId="8" fillId="0" borderId="0" xfId="0" applyFont="1" applyAlignment="1">
      <alignment vertical="center" wrapText="1"/>
    </xf>
    <xf numFmtId="0" fontId="15" fillId="0" borderId="4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3" fillId="7" borderId="1" xfId="0" applyFont="1" applyFill="1" applyBorder="1" applyAlignment="1">
      <alignment horizontal="center" vertical="center" wrapText="1"/>
    </xf>
  </cellXfs>
  <cellStyles count="4">
    <cellStyle name="Hiperlink" xfId="2" builtinId="8"/>
    <cellStyle name="Moeda" xfId="3" builtinId="4"/>
    <cellStyle name="Normal" xfId="0" builtinId="0"/>
    <cellStyle name="Vírgula" xfId="1" builtinId="3"/>
  </cellStyles>
  <dxfs count="39">
    <dxf>
      <font>
        <condense val="0"/>
        <extend val="0"/>
        <color auto="1"/>
      </font>
      <fill>
        <patternFill>
          <bgColor indexed="26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571500</xdr:colOff>
      <xdr:row>0</xdr:row>
      <xdr:rowOff>0</xdr:rowOff>
    </xdr:from>
    <xdr:to>
      <xdr:col>1</xdr:col>
      <xdr:colOff>5072051</xdr:colOff>
      <xdr:row>0</xdr:row>
      <xdr:rowOff>800100</xdr:rowOff>
    </xdr:to>
    <xdr:sp macro="" textlink="">
      <xdr:nvSpPr>
        <xdr:cNvPr id="58369" name="Text Box 1">
          <a:extLst>
            <a:ext uri="{FF2B5EF4-FFF2-40B4-BE49-F238E27FC236}">
              <a16:creationId xmlns="" xmlns:a16="http://schemas.microsoft.com/office/drawing/2014/main" id="{CC16E23D-EDE9-4767-A402-FE1273BAFCD8}"/>
            </a:ext>
          </a:extLst>
        </xdr:cNvPr>
        <xdr:cNvSpPr txBox="1">
          <a:spLocks noChangeArrowheads="1"/>
        </xdr:cNvSpPr>
      </xdr:nvSpPr>
      <xdr:spPr bwMode="auto">
        <a:xfrm>
          <a:off x="1114425" y="0"/>
          <a:ext cx="4343400" cy="800100"/>
        </a:xfrm>
        <a:prstGeom prst="rect">
          <a:avLst/>
        </a:prstGeom>
        <a:noFill/>
        <a:ln>
          <a:noFill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t-BR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47625</xdr:colOff>
      <xdr:row>0</xdr:row>
      <xdr:rowOff>0</xdr:rowOff>
    </xdr:from>
    <xdr:to>
      <xdr:col>1</xdr:col>
      <xdr:colOff>266700</xdr:colOff>
      <xdr:row>0</xdr:row>
      <xdr:rowOff>752475</xdr:rowOff>
    </xdr:to>
    <xdr:pic>
      <xdr:nvPicPr>
        <xdr:cNvPr id="58412" name="Picture 2">
          <a:extLst>
            <a:ext uri="{FF2B5EF4-FFF2-40B4-BE49-F238E27FC236}">
              <a16:creationId xmlns="" xmlns:a16="http://schemas.microsoft.com/office/drawing/2014/main" id="{BA7FC7DB-20BD-4B57-889A-1EA2971AE5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0"/>
          <a:ext cx="7620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"/>
  <dimension ref="A1:V108"/>
  <sheetViews>
    <sheetView tabSelected="1" topLeftCell="A82" zoomScale="115" zoomScaleNormal="115" workbookViewId="0">
      <selection activeCell="R97" sqref="R97"/>
    </sheetView>
  </sheetViews>
  <sheetFormatPr defaultColWidth="9.125" defaultRowHeight="12.9" x14ac:dyDescent="0.2"/>
  <cols>
    <col min="1" max="1" width="8.125" style="1" customWidth="1"/>
    <col min="2" max="2" width="77" style="2" customWidth="1"/>
    <col min="3" max="3" width="7.5" style="1" customWidth="1"/>
    <col min="4" max="4" width="8" style="4" customWidth="1"/>
    <col min="5" max="5" width="10.25" style="15" customWidth="1"/>
    <col min="6" max="6" width="13.375" style="19" customWidth="1"/>
    <col min="7" max="7" width="10.5" hidden="1" customWidth="1"/>
    <col min="8" max="8" width="10.375" hidden="1" customWidth="1"/>
    <col min="9" max="9" width="10.375" style="2" hidden="1" customWidth="1"/>
    <col min="10" max="13" width="8.5" style="2" hidden="1" customWidth="1"/>
    <col min="14" max="15" width="9.125" style="2" hidden="1" customWidth="1"/>
    <col min="16" max="16384" width="9.125" style="2"/>
  </cols>
  <sheetData>
    <row r="1" spans="1:16" ht="63.7" customHeight="1" x14ac:dyDescent="0.2">
      <c r="G1" s="34" t="e">
        <f>#REF!</f>
        <v>#REF!</v>
      </c>
      <c r="H1" t="e">
        <f>IF(G1=G6,"ok","")</f>
        <v>#REF!</v>
      </c>
      <c r="I1" s="18"/>
      <c r="M1" s="18"/>
    </row>
    <row r="2" spans="1:16" s="14" customFormat="1" ht="13.6" x14ac:dyDescent="0.2">
      <c r="A2" s="95" t="s">
        <v>116</v>
      </c>
      <c r="B2" s="95"/>
      <c r="C2" s="95"/>
      <c r="D2" s="95"/>
      <c r="E2" s="95"/>
      <c r="F2" s="95"/>
      <c r="G2" s="34" t="e">
        <f>SUBTOTAL(109,#REF!)</f>
        <v>#REF!</v>
      </c>
      <c r="H2" s="20" t="e">
        <f>SUM(#REF!)</f>
        <v>#REF!</v>
      </c>
      <c r="I2" s="20" t="e">
        <f>IF(G2=H2,"OK","")</f>
        <v>#REF!</v>
      </c>
      <c r="J2" s="20"/>
      <c r="K2" s="20"/>
      <c r="L2" s="20"/>
      <c r="M2" s="20"/>
    </row>
    <row r="3" spans="1:16" s="14" customFormat="1" ht="13.6" x14ac:dyDescent="0.2">
      <c r="A3" s="96" t="str">
        <f>Dados!B1&amp;" - "&amp;Dados!B8</f>
        <v>DISPENSA ELETRÔNICA Nº 066/2025 - MENOR PREÇO POR ITEM</v>
      </c>
      <c r="B3" s="96"/>
      <c r="C3" s="96"/>
      <c r="D3" s="96"/>
      <c r="E3" s="96"/>
      <c r="F3" s="96"/>
      <c r="G3" s="34" t="s">
        <v>24</v>
      </c>
      <c r="H3" s="20">
        <v>1</v>
      </c>
      <c r="I3" s="20">
        <v>2</v>
      </c>
      <c r="J3" s="20">
        <v>3</v>
      </c>
      <c r="K3" s="20">
        <v>4</v>
      </c>
      <c r="L3" s="20">
        <v>5</v>
      </c>
      <c r="M3" s="20">
        <v>6</v>
      </c>
      <c r="N3" s="20">
        <v>7</v>
      </c>
      <c r="O3" s="20">
        <v>8</v>
      </c>
    </row>
    <row r="4" spans="1:16" s="14" customFormat="1" ht="13.6" x14ac:dyDescent="0.2">
      <c r="A4" s="96" t="str">
        <f>Dados!B2</f>
        <v>PROCESSO ADMINISTRATIVO N° 3460/2025 de 04/08/2025</v>
      </c>
      <c r="B4" s="96"/>
      <c r="C4" s="96"/>
      <c r="D4" s="96"/>
      <c r="E4" s="96"/>
      <c r="F4" s="96"/>
      <c r="G4" s="34" t="e">
        <f>#REF!</f>
        <v>#REF!</v>
      </c>
      <c r="H4" s="35" t="e">
        <f>#REF!</f>
        <v>#REF!</v>
      </c>
      <c r="I4" s="35" t="e">
        <f>#REF!</f>
        <v>#REF!</v>
      </c>
      <c r="J4" s="35" t="e">
        <f>#REF!</f>
        <v>#REF!</v>
      </c>
      <c r="K4" s="35" t="e">
        <f>#REF!</f>
        <v>#REF!</v>
      </c>
      <c r="L4" s="35" t="e">
        <f>#REF!</f>
        <v>#REF!</v>
      </c>
      <c r="M4" s="35" t="e">
        <f>#REF!</f>
        <v>#REF!</v>
      </c>
      <c r="N4" s="35" t="e">
        <f>#REF!</f>
        <v>#REF!</v>
      </c>
      <c r="O4" s="35" t="e">
        <f>#REF!</f>
        <v>#REF!</v>
      </c>
      <c r="P4" s="35"/>
    </row>
    <row r="5" spans="1:16" s="14" customFormat="1" ht="13.6" x14ac:dyDescent="0.2">
      <c r="A5" s="97" t="str">
        <f>Dados!B3</f>
        <v>AQUISIÇÃO DE MATERIAIS E PEÇAS DE INFORMÁTICA</v>
      </c>
      <c r="B5" s="97"/>
      <c r="C5" s="97"/>
      <c r="D5" s="97"/>
      <c r="E5" s="97"/>
      <c r="F5" s="97"/>
      <c r="G5" s="34" t="e">
        <f>SUBTOTAL(109,#REF!)/2</f>
        <v>#REF!</v>
      </c>
      <c r="H5" s="34" t="e">
        <f>SUBTOTAL(109,#REF!)/2</f>
        <v>#REF!</v>
      </c>
      <c r="I5" s="34" t="e">
        <f>SUBTOTAL(109,#REF!)/2</f>
        <v>#REF!</v>
      </c>
      <c r="J5" s="34" t="e">
        <f>SUBTOTAL(109,#REF!)/2</f>
        <v>#REF!</v>
      </c>
      <c r="K5" s="34" t="e">
        <f>SUBTOTAL(109,#REF!)/2</f>
        <v>#REF!</v>
      </c>
      <c r="L5" s="34" t="e">
        <f>SUBTOTAL(109,#REF!)/2</f>
        <v>#REF!</v>
      </c>
      <c r="M5" s="34" t="e">
        <f>SUBTOTAL(109,#REF!)/2</f>
        <v>#REF!</v>
      </c>
      <c r="N5" s="34" t="e">
        <f>SUBTOTAL(109,#REF!)/2</f>
        <v>#REF!</v>
      </c>
      <c r="O5" s="34" t="e">
        <f>SUBTOTAL(109,#REF!)/2</f>
        <v>#REF!</v>
      </c>
    </row>
    <row r="6" spans="1:16" s="14" customFormat="1" ht="13.6" x14ac:dyDescent="0.2">
      <c r="A6" s="97" t="str">
        <f>Dados!B4&amp;" - "&amp;Dados!B6&amp;" - "&amp;Dados!B7</f>
        <v>PERÍODO DE PROPOSTAS: de 04/09/2025 até 10/09/2025 às 08:00hs - Homologação: 11/09/2025 - Previsão Publicação: 12/09/2025</v>
      </c>
      <c r="B6" s="97"/>
      <c r="C6" s="97"/>
      <c r="D6" s="97"/>
      <c r="E6" s="97"/>
      <c r="F6" s="97"/>
      <c r="G6" s="29" t="e">
        <f>IF(G4=G5,"OK","")</f>
        <v>#REF!</v>
      </c>
      <c r="H6" s="29" t="e">
        <f t="shared" ref="H6:O6" si="0">IF(H4=H5,"OK","")</f>
        <v>#REF!</v>
      </c>
      <c r="I6" s="29" t="e">
        <f t="shared" si="0"/>
        <v>#REF!</v>
      </c>
      <c r="J6" s="29" t="e">
        <f t="shared" si="0"/>
        <v>#REF!</v>
      </c>
      <c r="K6" s="29" t="e">
        <f t="shared" si="0"/>
        <v>#REF!</v>
      </c>
      <c r="L6" s="29" t="e">
        <f t="shared" si="0"/>
        <v>#REF!</v>
      </c>
      <c r="M6" s="29" t="e">
        <f t="shared" si="0"/>
        <v>#REF!</v>
      </c>
      <c r="N6" s="29" t="e">
        <f t="shared" si="0"/>
        <v>#REF!</v>
      </c>
      <c r="O6" s="29" t="e">
        <f t="shared" si="0"/>
        <v>#REF!</v>
      </c>
    </row>
    <row r="7" spans="1:16" s="14" customFormat="1" ht="10.9" x14ac:dyDescent="0.2">
      <c r="A7" s="48"/>
      <c r="B7" s="48"/>
      <c r="C7" s="48"/>
      <c r="D7" s="48"/>
      <c r="E7" s="48"/>
      <c r="F7" s="48"/>
      <c r="G7" s="29"/>
      <c r="H7" s="29"/>
      <c r="I7" s="29"/>
      <c r="J7" s="29"/>
      <c r="K7" s="29"/>
      <c r="L7" s="29"/>
      <c r="M7" s="29"/>
      <c r="N7" s="29"/>
      <c r="O7" s="29"/>
    </row>
    <row r="8" spans="1:16" s="14" customFormat="1" ht="25.5" hidden="1" customHeight="1" x14ac:dyDescent="0.2">
      <c r="A8" s="97" t="s">
        <v>34</v>
      </c>
      <c r="B8" s="97"/>
      <c r="C8" s="97"/>
      <c r="D8" s="97"/>
      <c r="E8" s="97"/>
      <c r="F8" s="97"/>
      <c r="G8" s="29"/>
      <c r="H8" s="29"/>
      <c r="I8" s="29"/>
      <c r="J8" s="29"/>
      <c r="K8" s="29"/>
      <c r="L8" s="29"/>
      <c r="M8" s="29"/>
      <c r="N8" s="29"/>
      <c r="O8" s="29"/>
    </row>
    <row r="9" spans="1:16" s="21" customFormat="1" ht="14.3" x14ac:dyDescent="0.2">
      <c r="A9" s="33">
        <v>1</v>
      </c>
      <c r="B9" s="30" t="str">
        <f>LOOKUP($A9,Dados!$B$20:$P$20,Dados!$B$18:$P$18)</f>
        <v>Secretaria de Desenvolvimento Social</v>
      </c>
      <c r="C9" s="31"/>
      <c r="D9" s="30"/>
      <c r="E9" s="57"/>
      <c r="F9" s="58"/>
      <c r="G9" s="21">
        <v>1</v>
      </c>
      <c r="H9" s="24">
        <v>1</v>
      </c>
      <c r="I9" s="21">
        <v>1</v>
      </c>
    </row>
    <row r="10" spans="1:16" s="21" customFormat="1" ht="14.3" x14ac:dyDescent="0.2">
      <c r="A10" s="62" t="s">
        <v>42</v>
      </c>
      <c r="B10" s="63" t="str">
        <f>LOOKUP($A9,Dados!$B$20:$AE$20,Dados!$B$19:$AE$19)</f>
        <v>1901.08 244 0033 2.288 339030 00000166900000001 45</v>
      </c>
      <c r="C10" s="3"/>
      <c r="D10" s="59"/>
      <c r="E10" s="60"/>
      <c r="F10" s="61"/>
      <c r="H10" s="24"/>
    </row>
    <row r="11" spans="1:16" s="21" customFormat="1" ht="13.6" x14ac:dyDescent="0.25">
      <c r="A11" s="32">
        <v>1</v>
      </c>
      <c r="B11" s="93" t="str">
        <f>LOOKUP($A11,Dados!$B$20:$AE$20,Dados!$B$10:$AE$10)</f>
        <v>GPB DISTRIBUIDORA LTDA</v>
      </c>
      <c r="C11" s="93"/>
      <c r="D11" s="93"/>
      <c r="E11" s="93"/>
      <c r="F11" s="93"/>
      <c r="G11" s="21">
        <v>1</v>
      </c>
      <c r="H11" s="24">
        <v>1</v>
      </c>
      <c r="I11" s="21">
        <v>1</v>
      </c>
    </row>
    <row r="12" spans="1:16" s="21" customFormat="1" ht="13.6" x14ac:dyDescent="0.25">
      <c r="A12" s="39" t="s">
        <v>7</v>
      </c>
      <c r="B12" s="93" t="str">
        <f>LOOKUP($A11,Dados!$B$20:$AE$20,Dados!$B$11:$AE$11)&amp;" - "&amp;LOOKUP($A11,Dados!$B$20:$AE$20,Dados!$B$12:$AE$12)&amp;"  "&amp;LOOKUP($A11,Dados!$B$20:$AE$20,Dados!$B$13:$AE$13)</f>
        <v xml:space="preserve">59.535.814/0001-73 - (22) 2566-2057 / E-mail: gpbdistribuidorabj@gmail.com  </v>
      </c>
      <c r="C12" s="93"/>
      <c r="D12" s="93"/>
      <c r="E12" s="93"/>
      <c r="F12" s="93"/>
      <c r="G12" s="21">
        <v>1</v>
      </c>
      <c r="H12" s="24">
        <v>1</v>
      </c>
      <c r="I12" s="21">
        <v>1</v>
      </c>
    </row>
    <row r="13" spans="1:16" s="21" customFormat="1" ht="13.6" x14ac:dyDescent="0.25">
      <c r="A13" s="39" t="s">
        <v>33</v>
      </c>
      <c r="B13" s="92" t="str">
        <f>LOOKUP($A11,Dados!$B$20:$AE$20,Dados!$B$14:$AE$14)</f>
        <v>AVENIDA VENANCIO VELOSO, 72 - CENTRO, BOM JARDIM - RJ - CEP. 28.660-000</v>
      </c>
      <c r="C13" s="92"/>
      <c r="D13" s="92"/>
      <c r="E13" s="92"/>
      <c r="F13" s="92"/>
      <c r="H13" s="24"/>
    </row>
    <row r="14" spans="1:16" ht="16.3" customHeight="1" x14ac:dyDescent="0.2">
      <c r="A14" s="73" t="s">
        <v>0</v>
      </c>
      <c r="B14" s="73" t="s">
        <v>1</v>
      </c>
      <c r="C14" s="73" t="s">
        <v>2</v>
      </c>
      <c r="D14" s="74" t="s">
        <v>3</v>
      </c>
      <c r="E14" s="75" t="s">
        <v>5</v>
      </c>
      <c r="F14" s="72" t="s">
        <v>6</v>
      </c>
      <c r="G14" s="21">
        <v>1</v>
      </c>
      <c r="H14" s="24">
        <v>1</v>
      </c>
      <c r="I14" s="21">
        <v>1</v>
      </c>
    </row>
    <row r="15" spans="1:16" x14ac:dyDescent="0.2">
      <c r="A15" s="69">
        <v>1</v>
      </c>
      <c r="B15" s="66" t="s">
        <v>49</v>
      </c>
      <c r="C15" s="67" t="s">
        <v>2</v>
      </c>
      <c r="D15" s="68">
        <v>15</v>
      </c>
      <c r="E15" s="84">
        <v>5.9</v>
      </c>
      <c r="F15" s="77">
        <f>D15*E15</f>
        <v>88.5</v>
      </c>
      <c r="G15" s="64"/>
      <c r="H15" s="24"/>
      <c r="I15" s="64"/>
    </row>
    <row r="16" spans="1:16" x14ac:dyDescent="0.2">
      <c r="A16" s="69">
        <v>7</v>
      </c>
      <c r="B16" s="66" t="s">
        <v>55</v>
      </c>
      <c r="C16" s="67" t="s">
        <v>48</v>
      </c>
      <c r="D16" s="79">
        <v>1</v>
      </c>
      <c r="E16" s="85">
        <v>260</v>
      </c>
      <c r="F16" s="77">
        <f t="shared" ref="F16:F20" si="1">D16*E16</f>
        <v>260</v>
      </c>
      <c r="G16" s="65"/>
      <c r="H16" s="24"/>
      <c r="I16" s="65"/>
    </row>
    <row r="17" spans="1:9" x14ac:dyDescent="0.2">
      <c r="A17" s="69">
        <v>11</v>
      </c>
      <c r="B17" s="66" t="s">
        <v>59</v>
      </c>
      <c r="C17" s="67" t="s">
        <v>2</v>
      </c>
      <c r="D17" s="79">
        <v>15</v>
      </c>
      <c r="E17" s="85">
        <v>17.399999999999999</v>
      </c>
      <c r="F17" s="77">
        <f t="shared" si="1"/>
        <v>261</v>
      </c>
      <c r="G17" s="78"/>
      <c r="H17" s="24"/>
      <c r="I17" s="78"/>
    </row>
    <row r="18" spans="1:9" ht="21.75" x14ac:dyDescent="0.2">
      <c r="A18" s="69">
        <v>15</v>
      </c>
      <c r="B18" s="66" t="s">
        <v>64</v>
      </c>
      <c r="C18" s="67" t="s">
        <v>62</v>
      </c>
      <c r="D18" s="79">
        <v>15</v>
      </c>
      <c r="E18" s="85">
        <v>215</v>
      </c>
      <c r="F18" s="77">
        <f t="shared" si="1"/>
        <v>3225</v>
      </c>
      <c r="G18" s="78"/>
      <c r="H18" s="24"/>
      <c r="I18" s="78"/>
    </row>
    <row r="19" spans="1:9" ht="21.75" x14ac:dyDescent="0.2">
      <c r="A19" s="69">
        <v>16</v>
      </c>
      <c r="B19" s="66" t="s">
        <v>65</v>
      </c>
      <c r="C19" s="67" t="s">
        <v>62</v>
      </c>
      <c r="D19" s="79">
        <v>5</v>
      </c>
      <c r="E19" s="85">
        <v>17.5</v>
      </c>
      <c r="F19" s="77">
        <f t="shared" si="1"/>
        <v>87.5</v>
      </c>
      <c r="G19" s="78"/>
      <c r="H19" s="24"/>
      <c r="I19" s="78"/>
    </row>
    <row r="20" spans="1:9" x14ac:dyDescent="0.2">
      <c r="A20" s="69">
        <v>17</v>
      </c>
      <c r="B20" s="66" t="s">
        <v>66</v>
      </c>
      <c r="C20" s="67" t="s">
        <v>62</v>
      </c>
      <c r="D20" s="79">
        <v>10</v>
      </c>
      <c r="E20" s="85">
        <v>17.5</v>
      </c>
      <c r="F20" s="77">
        <f t="shared" si="1"/>
        <v>175</v>
      </c>
      <c r="G20" s="78"/>
      <c r="H20" s="24"/>
      <c r="I20" s="78"/>
    </row>
    <row r="21" spans="1:9" ht="17" customHeight="1" x14ac:dyDescent="0.2">
      <c r="E21" s="76" t="s">
        <v>47</v>
      </c>
      <c r="F21" s="76">
        <f>SUM(F15:F20)</f>
        <v>4097</v>
      </c>
      <c r="G21" s="65"/>
      <c r="H21" s="24"/>
      <c r="I21" s="65"/>
    </row>
    <row r="22" spans="1:9" ht="17" customHeight="1" x14ac:dyDescent="0.2">
      <c r="E22" s="70"/>
      <c r="F22" s="70"/>
      <c r="G22" s="71"/>
      <c r="H22" s="24"/>
      <c r="I22" s="71"/>
    </row>
    <row r="23" spans="1:9" ht="17" customHeight="1" x14ac:dyDescent="0.2">
      <c r="A23" s="33">
        <v>1</v>
      </c>
      <c r="B23" s="30" t="str">
        <f>LOOKUP($A23,Dados!$B$20:$P$20,Dados!$B$18:$P$18)</f>
        <v>Secretaria de Desenvolvimento Social</v>
      </c>
      <c r="C23" s="31"/>
      <c r="D23" s="30"/>
      <c r="E23" s="57"/>
      <c r="F23" s="58"/>
      <c r="G23" s="80"/>
      <c r="H23" s="24"/>
      <c r="I23" s="80"/>
    </row>
    <row r="24" spans="1:9" ht="17" customHeight="1" x14ac:dyDescent="0.2">
      <c r="A24" s="62" t="s">
        <v>42</v>
      </c>
      <c r="B24" s="63" t="str">
        <f>LOOKUP($A23,Dados!$B$20:$AE$20,Dados!$B$19:$AE$19)</f>
        <v>1901.08 244 0033 2.288 339030 00000166900000001 45</v>
      </c>
      <c r="C24" s="3"/>
      <c r="D24" s="59"/>
      <c r="E24" s="60"/>
      <c r="F24" s="61"/>
      <c r="G24" s="80"/>
      <c r="H24" s="24"/>
      <c r="I24" s="80"/>
    </row>
    <row r="25" spans="1:9" ht="17" customHeight="1" x14ac:dyDescent="0.25">
      <c r="A25" s="32">
        <v>2</v>
      </c>
      <c r="B25" s="93" t="str">
        <f>LOOKUP($A25,Dados!$B$20:$AE$20,Dados!$B$10:$AE$10)</f>
        <v>NEP SOLUCOES E INFORMATICA - COMERCIO E SERVICOS LTDA</v>
      </c>
      <c r="C25" s="93"/>
      <c r="D25" s="93"/>
      <c r="E25" s="93"/>
      <c r="F25" s="93"/>
      <c r="G25" s="80"/>
      <c r="H25" s="24"/>
      <c r="I25" s="80"/>
    </row>
    <row r="26" spans="1:9" ht="17" customHeight="1" x14ac:dyDescent="0.25">
      <c r="A26" s="39" t="s">
        <v>7</v>
      </c>
      <c r="B26" s="93" t="str">
        <f>LOOKUP($A25,Dados!$B$20:$AE$20,Dados!$B$11:$AE$11)&amp;" - "&amp;LOOKUP($A25,Dados!$B$20:$AE$20,Dados!$B$12:$AE$12)&amp;"  "&amp;LOOKUP($A25,Dados!$B$20:$AE$20,Dados!$B$13:$AE$13)</f>
        <v xml:space="preserve">17.215.437/0001-45 - (24) 3512-2910 / E-mail: licitacao.nepsolucoes@gmail.com  </v>
      </c>
      <c r="C26" s="93"/>
      <c r="D26" s="93"/>
      <c r="E26" s="93"/>
      <c r="F26" s="93"/>
      <c r="G26" s="80"/>
      <c r="H26" s="24"/>
      <c r="I26" s="80"/>
    </row>
    <row r="27" spans="1:9" ht="17" customHeight="1" x14ac:dyDescent="0.25">
      <c r="A27" s="39" t="s">
        <v>33</v>
      </c>
      <c r="B27" s="92" t="str">
        <f>LOOKUP($A25,Dados!$B$20:$AE$20,Dados!$B$14:$AE$14)</f>
        <v>RUA PREFEITO WALTER FRANCKLIN, 165, LOJA 14, CENTRO, TRÊS RIOS- RJ - CEP. 25.803-010</v>
      </c>
      <c r="C27" s="92"/>
      <c r="D27" s="92"/>
      <c r="E27" s="92"/>
      <c r="F27" s="92"/>
      <c r="G27" s="80"/>
      <c r="H27" s="24"/>
      <c r="I27" s="80"/>
    </row>
    <row r="28" spans="1:9" ht="17" customHeight="1" x14ac:dyDescent="0.2">
      <c r="A28" s="73" t="s">
        <v>0</v>
      </c>
      <c r="B28" s="73" t="s">
        <v>1</v>
      </c>
      <c r="C28" s="73" t="s">
        <v>2</v>
      </c>
      <c r="D28" s="74" t="s">
        <v>3</v>
      </c>
      <c r="E28" s="75" t="s">
        <v>5</v>
      </c>
      <c r="F28" s="72" t="s">
        <v>6</v>
      </c>
      <c r="G28" s="80"/>
      <c r="H28" s="24"/>
      <c r="I28" s="80"/>
    </row>
    <row r="29" spans="1:9" ht="17" customHeight="1" x14ac:dyDescent="0.2">
      <c r="A29" s="69">
        <v>2</v>
      </c>
      <c r="B29" s="66" t="s">
        <v>50</v>
      </c>
      <c r="C29" s="67" t="s">
        <v>2</v>
      </c>
      <c r="D29" s="68">
        <v>100</v>
      </c>
      <c r="E29" s="82">
        <v>0.9</v>
      </c>
      <c r="F29" s="77">
        <f>D29*E29</f>
        <v>90</v>
      </c>
      <c r="G29" s="80"/>
      <c r="H29" s="24"/>
      <c r="I29" s="80"/>
    </row>
    <row r="30" spans="1:9" ht="17" customHeight="1" x14ac:dyDescent="0.2">
      <c r="A30" s="69">
        <v>12</v>
      </c>
      <c r="B30" s="66" t="s">
        <v>60</v>
      </c>
      <c r="C30" s="67" t="s">
        <v>2</v>
      </c>
      <c r="D30" s="79">
        <v>10</v>
      </c>
      <c r="E30" s="83">
        <v>49</v>
      </c>
      <c r="F30" s="77">
        <f t="shared" ref="F30" si="2">D30*E30</f>
        <v>490</v>
      </c>
      <c r="G30" s="80"/>
      <c r="H30" s="24"/>
      <c r="I30" s="80"/>
    </row>
    <row r="31" spans="1:9" ht="17" customHeight="1" x14ac:dyDescent="0.2">
      <c r="E31" s="76" t="s">
        <v>47</v>
      </c>
      <c r="F31" s="76">
        <f>SUM(F29:F30)</f>
        <v>580</v>
      </c>
      <c r="G31" s="80"/>
      <c r="H31" s="24"/>
      <c r="I31" s="80"/>
    </row>
    <row r="32" spans="1:9" ht="17" customHeight="1" x14ac:dyDescent="0.2">
      <c r="E32" s="70"/>
      <c r="F32" s="70"/>
      <c r="G32" s="80"/>
      <c r="H32" s="24"/>
      <c r="I32" s="80"/>
    </row>
    <row r="33" spans="1:9" ht="17" customHeight="1" x14ac:dyDescent="0.2">
      <c r="A33" s="33">
        <v>1</v>
      </c>
      <c r="B33" s="30" t="str">
        <f>LOOKUP($A33,Dados!$B$20:$P$20,Dados!$B$18:$P$18)</f>
        <v>Secretaria de Desenvolvimento Social</v>
      </c>
      <c r="C33" s="31"/>
      <c r="D33" s="30"/>
      <c r="E33" s="57"/>
      <c r="F33" s="58"/>
      <c r="G33" s="80"/>
      <c r="H33" s="24"/>
      <c r="I33" s="80"/>
    </row>
    <row r="34" spans="1:9" ht="17" customHeight="1" x14ac:dyDescent="0.2">
      <c r="A34" s="62" t="s">
        <v>42</v>
      </c>
      <c r="B34" s="63" t="str">
        <f>LOOKUP($A33,Dados!$B$20:$AE$20,Dados!$B$19:$AE$19)</f>
        <v>1901.08 244 0033 2.288 339030 00000166900000001 45</v>
      </c>
      <c r="C34" s="3"/>
      <c r="D34" s="59"/>
      <c r="E34" s="60"/>
      <c r="F34" s="61"/>
      <c r="G34" s="80"/>
      <c r="H34" s="24"/>
      <c r="I34" s="80"/>
    </row>
    <row r="35" spans="1:9" ht="17" customHeight="1" x14ac:dyDescent="0.25">
      <c r="A35" s="32">
        <v>3</v>
      </c>
      <c r="B35" s="93" t="str">
        <f>LOOKUP($A35,Dados!$B$20:$AE$20,Dados!$B$10:$AE$10)</f>
        <v>CANAA DE CARMO DISTRIBUIDORA LTDA</v>
      </c>
      <c r="C35" s="93"/>
      <c r="D35" s="93"/>
      <c r="E35" s="93"/>
      <c r="F35" s="93"/>
      <c r="G35" s="80"/>
      <c r="H35" s="24"/>
      <c r="I35" s="80"/>
    </row>
    <row r="36" spans="1:9" ht="17" customHeight="1" x14ac:dyDescent="0.25">
      <c r="A36" s="39" t="s">
        <v>7</v>
      </c>
      <c r="B36" s="93" t="str">
        <f>LOOKUP($A35,Dados!$B$20:$AE$20,Dados!$B$11:$AE$11)&amp;" - "&amp;LOOKUP($A35,Dados!$B$20:$AE$20,Dados!$B$12:$AE$12)&amp;"  "&amp;LOOKUP($A35,Dados!$B$20:$AE$20,Dados!$B$13:$AE$13)</f>
        <v xml:space="preserve">10.542.335/0001-95 - (22) 2537-1671 / E-mail: canaadistribuidorarj@gmail.com  </v>
      </c>
      <c r="C36" s="93"/>
      <c r="D36" s="93"/>
      <c r="E36" s="93"/>
      <c r="F36" s="93"/>
      <c r="G36" s="80"/>
      <c r="H36" s="24"/>
      <c r="I36" s="80"/>
    </row>
    <row r="37" spans="1:9" ht="17" customHeight="1" x14ac:dyDescent="0.25">
      <c r="A37" s="39" t="s">
        <v>33</v>
      </c>
      <c r="B37" s="92" t="str">
        <f>LOOKUP($A35,Dados!$B$20:$AE$20,Dados!$B$14:$AE$14)</f>
        <v>RUA ARMANDO CHAVES MONTEIRO, 105, LOJA 01, BOA ESPERANCA, CARMO-RJ - CEP. 28.640-000</v>
      </c>
      <c r="C37" s="92"/>
      <c r="D37" s="92"/>
      <c r="E37" s="92"/>
      <c r="F37" s="92"/>
      <c r="G37" s="80"/>
      <c r="H37" s="24"/>
      <c r="I37" s="80"/>
    </row>
    <row r="38" spans="1:9" ht="17" customHeight="1" x14ac:dyDescent="0.2">
      <c r="A38" s="73" t="s">
        <v>0</v>
      </c>
      <c r="B38" s="73" t="s">
        <v>1</v>
      </c>
      <c r="C38" s="73" t="s">
        <v>2</v>
      </c>
      <c r="D38" s="74" t="s">
        <v>3</v>
      </c>
      <c r="E38" s="75" t="s">
        <v>5</v>
      </c>
      <c r="F38" s="72" t="s">
        <v>6</v>
      </c>
      <c r="G38" s="80"/>
      <c r="H38" s="24"/>
      <c r="I38" s="80"/>
    </row>
    <row r="39" spans="1:9" ht="17" customHeight="1" x14ac:dyDescent="0.2">
      <c r="A39" s="69">
        <v>3</v>
      </c>
      <c r="B39" s="66" t="s">
        <v>51</v>
      </c>
      <c r="C39" s="67" t="s">
        <v>2</v>
      </c>
      <c r="D39" s="68">
        <v>6</v>
      </c>
      <c r="E39" s="82">
        <v>135.94999999999999</v>
      </c>
      <c r="F39" s="77">
        <f>D39*E39</f>
        <v>815.69999999999993</v>
      </c>
      <c r="G39" s="80"/>
      <c r="H39" s="24"/>
      <c r="I39" s="80"/>
    </row>
    <row r="40" spans="1:9" ht="17" customHeight="1" x14ac:dyDescent="0.2">
      <c r="A40" s="69">
        <v>18</v>
      </c>
      <c r="B40" s="66" t="s">
        <v>67</v>
      </c>
      <c r="C40" s="67" t="s">
        <v>2</v>
      </c>
      <c r="D40" s="79">
        <v>5</v>
      </c>
      <c r="E40" s="83">
        <v>37.799999999999997</v>
      </c>
      <c r="F40" s="77">
        <f t="shared" ref="F40:F42" si="3">D40*E40</f>
        <v>189</v>
      </c>
      <c r="G40" s="80"/>
      <c r="H40" s="24"/>
      <c r="I40" s="80"/>
    </row>
    <row r="41" spans="1:9" ht="17" customHeight="1" x14ac:dyDescent="0.2">
      <c r="A41" s="69">
        <v>19</v>
      </c>
      <c r="B41" s="66" t="s">
        <v>68</v>
      </c>
      <c r="C41" s="67" t="s">
        <v>2</v>
      </c>
      <c r="D41" s="79">
        <v>5</v>
      </c>
      <c r="E41" s="83">
        <v>42.71</v>
      </c>
      <c r="F41" s="77">
        <f t="shared" si="3"/>
        <v>213.55</v>
      </c>
      <c r="G41" s="80"/>
      <c r="H41" s="24"/>
      <c r="I41" s="80"/>
    </row>
    <row r="42" spans="1:9" ht="17" customHeight="1" x14ac:dyDescent="0.2">
      <c r="A42" s="69">
        <v>20</v>
      </c>
      <c r="B42" s="66" t="s">
        <v>69</v>
      </c>
      <c r="C42" s="67" t="s">
        <v>62</v>
      </c>
      <c r="D42" s="79">
        <v>5</v>
      </c>
      <c r="E42" s="83">
        <v>17.64</v>
      </c>
      <c r="F42" s="77">
        <f t="shared" si="3"/>
        <v>88.2</v>
      </c>
      <c r="G42" s="80"/>
      <c r="H42" s="24"/>
      <c r="I42" s="80"/>
    </row>
    <row r="43" spans="1:9" ht="17" customHeight="1" x14ac:dyDescent="0.2">
      <c r="E43" s="76" t="s">
        <v>47</v>
      </c>
      <c r="F43" s="76">
        <f>SUM(F39:F42)</f>
        <v>1306.45</v>
      </c>
      <c r="G43" s="80"/>
      <c r="H43" s="24"/>
      <c r="I43" s="80"/>
    </row>
    <row r="44" spans="1:9" ht="17" customHeight="1" x14ac:dyDescent="0.2">
      <c r="E44" s="70"/>
      <c r="F44" s="70"/>
      <c r="G44" s="80"/>
      <c r="H44" s="24"/>
      <c r="I44" s="80"/>
    </row>
    <row r="45" spans="1:9" ht="17" customHeight="1" x14ac:dyDescent="0.2">
      <c r="A45" s="33">
        <v>1</v>
      </c>
      <c r="B45" s="30" t="str">
        <f>LOOKUP($A45,Dados!$B$20:$P$20,Dados!$B$18:$P$18)</f>
        <v>Secretaria de Desenvolvimento Social</v>
      </c>
      <c r="C45" s="31"/>
      <c r="D45" s="30"/>
      <c r="E45" s="57"/>
      <c r="F45" s="58"/>
      <c r="G45" s="80"/>
      <c r="H45" s="24"/>
      <c r="I45" s="80"/>
    </row>
    <row r="46" spans="1:9" ht="17" customHeight="1" x14ac:dyDescent="0.2">
      <c r="A46" s="62" t="s">
        <v>42</v>
      </c>
      <c r="B46" s="63" t="str">
        <f>LOOKUP($A45,Dados!$B$20:$AE$20,Dados!$B$19:$AE$19)</f>
        <v>1901.08 244 0033 2.288 339030 00000166900000001 45</v>
      </c>
      <c r="C46" s="3"/>
      <c r="D46" s="59"/>
      <c r="E46" s="60"/>
      <c r="F46" s="61"/>
      <c r="G46" s="80"/>
      <c r="H46" s="24"/>
      <c r="I46" s="80"/>
    </row>
    <row r="47" spans="1:9" ht="17" customHeight="1" x14ac:dyDescent="0.25">
      <c r="A47" s="32">
        <v>4</v>
      </c>
      <c r="B47" s="93" t="str">
        <f>LOOKUP($A47,Dados!$B$20:$AE$20,Dados!$B$10:$AE$10)</f>
        <v>LUANDA COMERCIO DE SUPRIMENTOS PARA INFORMATICA LTDA</v>
      </c>
      <c r="C47" s="93"/>
      <c r="D47" s="93"/>
      <c r="E47" s="93"/>
      <c r="F47" s="93"/>
      <c r="G47" s="80"/>
      <c r="H47" s="24"/>
      <c r="I47" s="80"/>
    </row>
    <row r="48" spans="1:9" ht="17" customHeight="1" x14ac:dyDescent="0.25">
      <c r="A48" s="39" t="s">
        <v>7</v>
      </c>
      <c r="B48" s="93" t="str">
        <f>LOOKUP($A47,Dados!$B$20:$AE$20,Dados!$B$11:$AE$11)&amp;" - "&amp;LOOKUP($A47,Dados!$B$20:$AE$20,Dados!$B$12:$AE$12)&amp;"  "&amp;LOOKUP($A47,Dados!$B$20:$AE$20,Dados!$B$13:$AE$13)</f>
        <v xml:space="preserve">10.742.589/0001-57 - (11) 2574-3800 / E-mail: licitacao3@luandasuprimentos.com.br  </v>
      </c>
      <c r="C48" s="93"/>
      <c r="D48" s="93"/>
      <c r="E48" s="93"/>
      <c r="F48" s="93"/>
      <c r="G48" s="80"/>
      <c r="H48" s="24"/>
      <c r="I48" s="80"/>
    </row>
    <row r="49" spans="1:9" ht="17" customHeight="1" x14ac:dyDescent="0.25">
      <c r="A49" s="39" t="s">
        <v>33</v>
      </c>
      <c r="B49" s="92" t="str">
        <f>LOOKUP($A47,Dados!$B$20:$AE$20,Dados!$B$14:$AE$14)</f>
        <v>RUA MANUEL GARCIA, 430 - VILA BARUEL, SÃO PAULO - SP - CEP. 02.523-040</v>
      </c>
      <c r="C49" s="92"/>
      <c r="D49" s="92"/>
      <c r="E49" s="92"/>
      <c r="F49" s="92"/>
      <c r="G49" s="80"/>
      <c r="H49" s="24"/>
      <c r="I49" s="80"/>
    </row>
    <row r="50" spans="1:9" ht="17" customHeight="1" x14ac:dyDescent="0.2">
      <c r="A50" s="73" t="s">
        <v>0</v>
      </c>
      <c r="B50" s="73" t="s">
        <v>1</v>
      </c>
      <c r="C50" s="73" t="s">
        <v>2</v>
      </c>
      <c r="D50" s="74" t="s">
        <v>3</v>
      </c>
      <c r="E50" s="75" t="s">
        <v>5</v>
      </c>
      <c r="F50" s="72" t="s">
        <v>6</v>
      </c>
      <c r="G50" s="80"/>
      <c r="H50" s="24"/>
      <c r="I50" s="80"/>
    </row>
    <row r="51" spans="1:9" ht="17" customHeight="1" x14ac:dyDescent="0.2">
      <c r="A51" s="69">
        <v>4</v>
      </c>
      <c r="B51" s="66" t="s">
        <v>52</v>
      </c>
      <c r="C51" s="67" t="s">
        <v>2</v>
      </c>
      <c r="D51" s="68">
        <v>50</v>
      </c>
      <c r="E51" s="82">
        <v>22</v>
      </c>
      <c r="F51" s="77">
        <f>D51*E51</f>
        <v>1100</v>
      </c>
      <c r="G51" s="80"/>
      <c r="H51" s="24"/>
      <c r="I51" s="80"/>
    </row>
    <row r="52" spans="1:9" ht="17" customHeight="1" x14ac:dyDescent="0.2">
      <c r="E52" s="76" t="s">
        <v>47</v>
      </c>
      <c r="F52" s="76">
        <f>SUM(F51:F51)</f>
        <v>1100</v>
      </c>
      <c r="G52" s="80"/>
      <c r="H52" s="24"/>
      <c r="I52" s="80"/>
    </row>
    <row r="53" spans="1:9" ht="17" customHeight="1" x14ac:dyDescent="0.2">
      <c r="E53" s="70"/>
      <c r="F53" s="70"/>
      <c r="G53" s="80"/>
      <c r="H53" s="24"/>
      <c r="I53" s="80"/>
    </row>
    <row r="54" spans="1:9" ht="17" customHeight="1" x14ac:dyDescent="0.2">
      <c r="A54" s="33">
        <v>1</v>
      </c>
      <c r="B54" s="30" t="str">
        <f>LOOKUP($A54,Dados!$B$20:$P$20,Dados!$B$18:$P$18)</f>
        <v>Secretaria de Desenvolvimento Social</v>
      </c>
      <c r="C54" s="31"/>
      <c r="D54" s="30"/>
      <c r="E54" s="57"/>
      <c r="F54" s="58"/>
      <c r="G54" s="80"/>
      <c r="H54" s="24"/>
      <c r="I54" s="80"/>
    </row>
    <row r="55" spans="1:9" ht="17" customHeight="1" x14ac:dyDescent="0.2">
      <c r="A55" s="62" t="s">
        <v>42</v>
      </c>
      <c r="B55" s="63" t="str">
        <f>LOOKUP($A54,Dados!$B$20:$AE$20,Dados!$B$19:$AE$19)</f>
        <v>1901.08 244 0033 2.288 339030 00000166900000001 45</v>
      </c>
      <c r="C55" s="3"/>
      <c r="D55" s="59"/>
      <c r="E55" s="60"/>
      <c r="F55" s="61"/>
      <c r="G55" s="80"/>
      <c r="H55" s="24"/>
      <c r="I55" s="80"/>
    </row>
    <row r="56" spans="1:9" ht="17" customHeight="1" x14ac:dyDescent="0.25">
      <c r="A56" s="32">
        <v>5</v>
      </c>
      <c r="B56" s="93" t="str">
        <f>LOOKUP($A56,Dados!$B$20:$AE$20,Dados!$B$10:$AE$10)</f>
        <v>EGC COMERCIO E ATACADISTA DE INFORMATICA E ELETROELETRONICOS EIRELI</v>
      </c>
      <c r="C56" s="93"/>
      <c r="D56" s="93"/>
      <c r="E56" s="93"/>
      <c r="F56" s="93"/>
      <c r="G56" s="80"/>
      <c r="H56" s="24"/>
      <c r="I56" s="80"/>
    </row>
    <row r="57" spans="1:9" ht="17" customHeight="1" x14ac:dyDescent="0.25">
      <c r="A57" s="39" t="s">
        <v>7</v>
      </c>
      <c r="B57" s="93" t="str">
        <f>LOOKUP($A56,Dados!$B$20:$AE$20,Dados!$B$11:$AE$11)&amp;" - "&amp;LOOKUP($A56,Dados!$B$20:$AE$20,Dados!$B$12:$AE$12)&amp;"  "&amp;LOOKUP($A56,Dados!$B$20:$AE$20,Dados!$B$13:$AE$13)</f>
        <v xml:space="preserve">31.768.037/0001-98 - (81) 9185-5298 / E-mail: licitacao@grupomoov.com  </v>
      </c>
      <c r="C57" s="93"/>
      <c r="D57" s="93"/>
      <c r="E57" s="93"/>
      <c r="F57" s="93"/>
      <c r="G57" s="80"/>
      <c r="H57" s="24"/>
      <c r="I57" s="80"/>
    </row>
    <row r="58" spans="1:9" ht="17" customHeight="1" x14ac:dyDescent="0.25">
      <c r="A58" s="39" t="s">
        <v>33</v>
      </c>
      <c r="B58" s="92" t="str">
        <f>LOOKUP($A56,Dados!$B$20:$AE$20,Dados!$B$14:$AE$14)</f>
        <v>AV LIBERDADE, 3230, GALPÃO G3 D ANEXO C, BAIRRO SESI, BAYEUX - PB - CEP 58.111-400</v>
      </c>
      <c r="C58" s="92"/>
      <c r="D58" s="92"/>
      <c r="E58" s="92"/>
      <c r="F58" s="92"/>
      <c r="G58" s="80"/>
      <c r="H58" s="24"/>
      <c r="I58" s="80"/>
    </row>
    <row r="59" spans="1:9" ht="17" customHeight="1" x14ac:dyDescent="0.2">
      <c r="A59" s="73" t="s">
        <v>0</v>
      </c>
      <c r="B59" s="73" t="s">
        <v>1</v>
      </c>
      <c r="C59" s="73" t="s">
        <v>2</v>
      </c>
      <c r="D59" s="74" t="s">
        <v>3</v>
      </c>
      <c r="E59" s="75" t="s">
        <v>5</v>
      </c>
      <c r="F59" s="72" t="s">
        <v>6</v>
      </c>
      <c r="G59" s="80"/>
      <c r="H59" s="24"/>
      <c r="I59" s="80"/>
    </row>
    <row r="60" spans="1:9" ht="17" customHeight="1" x14ac:dyDescent="0.2">
      <c r="A60" s="69">
        <v>5</v>
      </c>
      <c r="B60" s="66" t="s">
        <v>53</v>
      </c>
      <c r="C60" s="67" t="s">
        <v>2</v>
      </c>
      <c r="D60" s="68">
        <v>5</v>
      </c>
      <c r="E60" s="82">
        <v>96.24</v>
      </c>
      <c r="F60" s="77">
        <f>D60*E60</f>
        <v>481.2</v>
      </c>
      <c r="G60" s="80"/>
      <c r="H60" s="24"/>
      <c r="I60" s="80"/>
    </row>
    <row r="61" spans="1:9" ht="17" customHeight="1" x14ac:dyDescent="0.2">
      <c r="A61" s="69">
        <v>6</v>
      </c>
      <c r="B61" s="66" t="s">
        <v>54</v>
      </c>
      <c r="C61" s="67" t="s">
        <v>2</v>
      </c>
      <c r="D61" s="79">
        <v>2</v>
      </c>
      <c r="E61" s="83">
        <v>235.38</v>
      </c>
      <c r="F61" s="77">
        <f t="shared" ref="F61:F62" si="4">D61*E61</f>
        <v>470.76</v>
      </c>
      <c r="G61" s="80"/>
      <c r="H61" s="24"/>
      <c r="I61" s="80"/>
    </row>
    <row r="62" spans="1:9" ht="17" customHeight="1" x14ac:dyDescent="0.2">
      <c r="A62" s="69">
        <v>9</v>
      </c>
      <c r="B62" s="66" t="s">
        <v>57</v>
      </c>
      <c r="C62" s="67" t="s">
        <v>2</v>
      </c>
      <c r="D62" s="79">
        <v>15</v>
      </c>
      <c r="E62" s="83">
        <v>108.17</v>
      </c>
      <c r="F62" s="77">
        <f t="shared" si="4"/>
        <v>1622.55</v>
      </c>
      <c r="G62" s="80"/>
      <c r="H62" s="24"/>
      <c r="I62" s="80"/>
    </row>
    <row r="63" spans="1:9" ht="17" customHeight="1" x14ac:dyDescent="0.2">
      <c r="E63" s="76" t="s">
        <v>47</v>
      </c>
      <c r="F63" s="76">
        <f>SUM(F60:F62)</f>
        <v>2574.5100000000002</v>
      </c>
      <c r="G63" s="80"/>
      <c r="H63" s="24"/>
      <c r="I63" s="80"/>
    </row>
    <row r="64" spans="1:9" ht="17" customHeight="1" x14ac:dyDescent="0.2">
      <c r="E64" s="70"/>
      <c r="F64" s="70"/>
      <c r="G64" s="80"/>
      <c r="H64" s="24"/>
      <c r="I64" s="80"/>
    </row>
    <row r="65" spans="1:9" ht="17" customHeight="1" x14ac:dyDescent="0.2">
      <c r="A65" s="33">
        <v>1</v>
      </c>
      <c r="B65" s="30" t="str">
        <f>LOOKUP($A65,Dados!$B$20:$P$20,Dados!$B$18:$P$18)</f>
        <v>Secretaria de Desenvolvimento Social</v>
      </c>
      <c r="C65" s="31"/>
      <c r="D65" s="30"/>
      <c r="E65" s="57"/>
      <c r="F65" s="58"/>
      <c r="G65" s="80"/>
      <c r="H65" s="24"/>
      <c r="I65" s="80"/>
    </row>
    <row r="66" spans="1:9" ht="17" customHeight="1" x14ac:dyDescent="0.2">
      <c r="A66" s="62" t="s">
        <v>42</v>
      </c>
      <c r="B66" s="63" t="str">
        <f>LOOKUP($A65,Dados!$B$20:$AE$20,Dados!$B$19:$AE$19)</f>
        <v>1901.08 244 0033 2.288 339030 00000166900000001 45</v>
      </c>
      <c r="C66" s="3"/>
      <c r="D66" s="59"/>
      <c r="E66" s="60"/>
      <c r="F66" s="61"/>
      <c r="G66" s="80"/>
      <c r="H66" s="24"/>
      <c r="I66" s="80"/>
    </row>
    <row r="67" spans="1:9" ht="17" customHeight="1" x14ac:dyDescent="0.25">
      <c r="A67" s="32">
        <v>6</v>
      </c>
      <c r="B67" s="93" t="str">
        <f>LOOKUP($A67,Dados!$B$20:$AE$20,Dados!$B$10:$AE$10)</f>
        <v>59.101.234 MARCIO COUTO TEIXEIRA DE CARVALHO BARBOSA</v>
      </c>
      <c r="C67" s="93"/>
      <c r="D67" s="93"/>
      <c r="E67" s="93"/>
      <c r="F67" s="93"/>
      <c r="G67" s="80"/>
      <c r="H67" s="24"/>
      <c r="I67" s="80"/>
    </row>
    <row r="68" spans="1:9" ht="17" customHeight="1" x14ac:dyDescent="0.25">
      <c r="A68" s="39" t="s">
        <v>7</v>
      </c>
      <c r="B68" s="93" t="str">
        <f>LOOKUP($A67,Dados!$B$20:$AE$20,Dados!$B$11:$AE$11)&amp;" - "&amp;LOOKUP($A67,Dados!$B$20:$AE$20,Dados!$B$12:$AE$12)&amp;"  "&amp;LOOKUP($A67,Dados!$B$20:$AE$20,Dados!$B$13:$AE$13)</f>
        <v xml:space="preserve">59.101.234/0001-78 - (22) 9271-9777 / E-mail: marcioctcarvalho@hotmail.com  </v>
      </c>
      <c r="C68" s="93"/>
      <c r="D68" s="93"/>
      <c r="E68" s="93"/>
      <c r="F68" s="93"/>
      <c r="G68" s="80"/>
      <c r="H68" s="24"/>
      <c r="I68" s="80"/>
    </row>
    <row r="69" spans="1:9" ht="17" customHeight="1" x14ac:dyDescent="0.25">
      <c r="A69" s="39" t="s">
        <v>33</v>
      </c>
      <c r="B69" s="92" t="str">
        <f>LOOKUP($A67,Dados!$B$20:$AE$20,Dados!$B$14:$AE$14)</f>
        <v>RUA 10 DE JUNHO, 79 - APTO 101, CENTRO, SUMIDOURO - RJ - CEP. 28.637-000</v>
      </c>
      <c r="C69" s="92"/>
      <c r="D69" s="92"/>
      <c r="E69" s="92"/>
      <c r="F69" s="92"/>
      <c r="G69" s="80"/>
      <c r="H69" s="24"/>
      <c r="I69" s="80"/>
    </row>
    <row r="70" spans="1:9" ht="17" customHeight="1" x14ac:dyDescent="0.2">
      <c r="A70" s="73" t="s">
        <v>0</v>
      </c>
      <c r="B70" s="73" t="s">
        <v>1</v>
      </c>
      <c r="C70" s="73" t="s">
        <v>2</v>
      </c>
      <c r="D70" s="74" t="s">
        <v>3</v>
      </c>
      <c r="E70" s="75" t="s">
        <v>5</v>
      </c>
      <c r="F70" s="72" t="s">
        <v>6</v>
      </c>
      <c r="G70" s="80"/>
      <c r="H70" s="24"/>
      <c r="I70" s="80"/>
    </row>
    <row r="71" spans="1:9" ht="17" customHeight="1" x14ac:dyDescent="0.2">
      <c r="A71" s="69">
        <v>8</v>
      </c>
      <c r="B71" s="66" t="s">
        <v>56</v>
      </c>
      <c r="C71" s="67" t="s">
        <v>2</v>
      </c>
      <c r="D71" s="68">
        <v>30</v>
      </c>
      <c r="E71" s="82">
        <v>111.97</v>
      </c>
      <c r="F71" s="77">
        <f>D71*E71</f>
        <v>3359.1</v>
      </c>
      <c r="G71" s="80"/>
      <c r="H71" s="24"/>
      <c r="I71" s="80"/>
    </row>
    <row r="72" spans="1:9" ht="17" customHeight="1" x14ac:dyDescent="0.2">
      <c r="E72" s="76" t="s">
        <v>47</v>
      </c>
      <c r="F72" s="76">
        <f>SUM(F71:F71)</f>
        <v>3359.1</v>
      </c>
      <c r="G72" s="80"/>
      <c r="H72" s="24"/>
      <c r="I72" s="80"/>
    </row>
    <row r="73" spans="1:9" ht="17" customHeight="1" x14ac:dyDescent="0.2">
      <c r="E73" s="70"/>
      <c r="F73" s="70"/>
      <c r="G73" s="80"/>
      <c r="H73" s="24"/>
      <c r="I73" s="80"/>
    </row>
    <row r="74" spans="1:9" ht="17" customHeight="1" x14ac:dyDescent="0.2">
      <c r="A74" s="33">
        <v>1</v>
      </c>
      <c r="B74" s="30" t="str">
        <f>LOOKUP($A74,Dados!$B$20:$P$20,Dados!$B$18:$P$18)</f>
        <v>Secretaria de Desenvolvimento Social</v>
      </c>
      <c r="C74" s="31"/>
      <c r="D74" s="30"/>
      <c r="E74" s="57"/>
      <c r="F74" s="58"/>
      <c r="G74" s="80"/>
      <c r="H74" s="24"/>
      <c r="I74" s="80"/>
    </row>
    <row r="75" spans="1:9" ht="17" customHeight="1" x14ac:dyDescent="0.2">
      <c r="A75" s="62" t="s">
        <v>42</v>
      </c>
      <c r="B75" s="63" t="str">
        <f>LOOKUP($A74,Dados!$B$20:$AE$20,Dados!$B$19:$AE$19)</f>
        <v>1901.08 244 0033 2.288 339030 00000166900000001 45</v>
      </c>
      <c r="C75" s="3"/>
      <c r="D75" s="59"/>
      <c r="E75" s="60"/>
      <c r="F75" s="61"/>
      <c r="G75" s="80"/>
      <c r="H75" s="24"/>
      <c r="I75" s="80"/>
    </row>
    <row r="76" spans="1:9" ht="17" customHeight="1" x14ac:dyDescent="0.25">
      <c r="A76" s="32">
        <v>7</v>
      </c>
      <c r="B76" s="93" t="str">
        <f>LOOKUP($A76,Dados!$B$20:$AE$20,Dados!$B$10:$AE$10)</f>
        <v>TECNOS SUPORTE EMPRESARIAL LTDA</v>
      </c>
      <c r="C76" s="93"/>
      <c r="D76" s="93"/>
      <c r="E76" s="93"/>
      <c r="F76" s="93"/>
      <c r="G76" s="80"/>
      <c r="H76" s="24"/>
      <c r="I76" s="80"/>
    </row>
    <row r="77" spans="1:9" ht="17" customHeight="1" x14ac:dyDescent="0.25">
      <c r="A77" s="39" t="s">
        <v>7</v>
      </c>
      <c r="B77" s="93" t="str">
        <f>LOOKUP($A76,Dados!$B$20:$AE$20,Dados!$B$11:$AE$11)&amp;" - "&amp;LOOKUP($A76,Dados!$B$20:$AE$20,Dados!$B$12:$AE$12)&amp;"  "&amp;LOOKUP($A76,Dados!$B$20:$AE$20,Dados!$B$13:$AE$13)</f>
        <v xml:space="preserve">08.892.066/0001-45 - (22) 2050-2184 / E-mail: contato@tecnosempresarial.com.br  </v>
      </c>
      <c r="C77" s="93"/>
      <c r="D77" s="93"/>
      <c r="E77" s="93"/>
      <c r="F77" s="93"/>
      <c r="G77" s="80"/>
      <c r="H77" s="24"/>
      <c r="I77" s="80"/>
    </row>
    <row r="78" spans="1:9" ht="17" customHeight="1" x14ac:dyDescent="0.25">
      <c r="A78" s="39" t="s">
        <v>33</v>
      </c>
      <c r="B78" s="92" t="str">
        <f>LOOKUP($A76,Dados!$B$20:$AE$20,Dados!$B$14:$AE$14)</f>
        <v>TV SANTO AGOSTINHO, 25, FRENTE, TODOS OS SANTOS, CARMO - RJ - CEP. 28.640-000</v>
      </c>
      <c r="C78" s="92"/>
      <c r="D78" s="92"/>
      <c r="E78" s="92"/>
      <c r="F78" s="92"/>
      <c r="G78" s="80"/>
      <c r="H78" s="24"/>
      <c r="I78" s="80"/>
    </row>
    <row r="79" spans="1:9" ht="17" customHeight="1" x14ac:dyDescent="0.2">
      <c r="A79" s="73" t="s">
        <v>0</v>
      </c>
      <c r="B79" s="73" t="s">
        <v>1</v>
      </c>
      <c r="C79" s="73" t="s">
        <v>2</v>
      </c>
      <c r="D79" s="74" t="s">
        <v>3</v>
      </c>
      <c r="E79" s="75" t="s">
        <v>5</v>
      </c>
      <c r="F79" s="72" t="s">
        <v>6</v>
      </c>
      <c r="G79" s="80"/>
      <c r="H79" s="24"/>
      <c r="I79" s="80"/>
    </row>
    <row r="80" spans="1:9" ht="17" customHeight="1" x14ac:dyDescent="0.2">
      <c r="A80" s="69">
        <v>10</v>
      </c>
      <c r="B80" s="66" t="s">
        <v>58</v>
      </c>
      <c r="C80" s="67" t="s">
        <v>2</v>
      </c>
      <c r="D80" s="68">
        <v>1</v>
      </c>
      <c r="E80" s="82">
        <v>83</v>
      </c>
      <c r="F80" s="77">
        <f>D80*E80</f>
        <v>83</v>
      </c>
      <c r="G80" s="80"/>
      <c r="H80" s="24"/>
      <c r="I80" s="80"/>
    </row>
    <row r="81" spans="1:9" ht="17" customHeight="1" x14ac:dyDescent="0.2">
      <c r="E81" s="76" t="s">
        <v>47</v>
      </c>
      <c r="F81" s="76">
        <f>SUM(F80:F80)</f>
        <v>83</v>
      </c>
      <c r="G81" s="80"/>
      <c r="H81" s="24"/>
      <c r="I81" s="80"/>
    </row>
    <row r="82" spans="1:9" ht="17" customHeight="1" x14ac:dyDescent="0.2">
      <c r="E82" s="70"/>
      <c r="F82" s="70"/>
      <c r="G82" s="80"/>
      <c r="H82" s="24"/>
      <c r="I82" s="80"/>
    </row>
    <row r="83" spans="1:9" ht="17" customHeight="1" x14ac:dyDescent="0.2">
      <c r="A83" s="33">
        <v>1</v>
      </c>
      <c r="B83" s="30" t="str">
        <f>LOOKUP($A83,Dados!$B$20:$P$20,Dados!$B$18:$P$18)</f>
        <v>Secretaria de Desenvolvimento Social</v>
      </c>
      <c r="C83" s="31"/>
      <c r="D83" s="30"/>
      <c r="E83" s="57"/>
      <c r="F83" s="58"/>
      <c r="G83" s="80"/>
      <c r="H83" s="24"/>
      <c r="I83" s="80"/>
    </row>
    <row r="84" spans="1:9" ht="17" customHeight="1" x14ac:dyDescent="0.2">
      <c r="A84" s="62" t="s">
        <v>42</v>
      </c>
      <c r="B84" s="63" t="str">
        <f>LOOKUP($A83,Dados!$B$20:$AE$20,Dados!$B$19:$AE$19)</f>
        <v>1901.08 244 0033 2.288 339030 00000166900000001 45</v>
      </c>
      <c r="C84" s="3"/>
      <c r="D84" s="59"/>
      <c r="E84" s="60"/>
      <c r="F84" s="61"/>
      <c r="G84" s="80"/>
      <c r="H84" s="24"/>
      <c r="I84" s="80"/>
    </row>
    <row r="85" spans="1:9" ht="17" customHeight="1" x14ac:dyDescent="0.25">
      <c r="A85" s="32">
        <v>8</v>
      </c>
      <c r="B85" s="93" t="str">
        <f>LOOKUP($A85,Dados!$B$20:$AE$20,Dados!$B$10:$AE$10)</f>
        <v>60.008.494 NUBIA ARAUJO PIRES GOULART</v>
      </c>
      <c r="C85" s="93"/>
      <c r="D85" s="93"/>
      <c r="E85" s="93"/>
      <c r="F85" s="93"/>
      <c r="G85" s="80"/>
      <c r="H85" s="24"/>
      <c r="I85" s="80"/>
    </row>
    <row r="86" spans="1:9" ht="17" customHeight="1" x14ac:dyDescent="0.25">
      <c r="A86" s="39" t="s">
        <v>7</v>
      </c>
      <c r="B86" s="93" t="str">
        <f>LOOKUP($A85,Dados!$B$20:$AE$20,Dados!$B$11:$AE$11)&amp;" - "&amp;LOOKUP($A85,Dados!$B$20:$AE$20,Dados!$B$12:$AE$12)&amp;"  "&amp;LOOKUP($A85,Dados!$B$20:$AE$20,Dados!$B$13:$AE$13)</f>
        <v xml:space="preserve">60.008.494/0001-82 - 61) 8382-9419 / E-mail: lgx2014@yahoo.com.br  </v>
      </c>
      <c r="C86" s="93"/>
      <c r="D86" s="93"/>
      <c r="E86" s="93"/>
      <c r="F86" s="93"/>
      <c r="G86" s="80"/>
      <c r="H86" s="24"/>
      <c r="I86" s="80"/>
    </row>
    <row r="87" spans="1:9" ht="17" customHeight="1" x14ac:dyDescent="0.25">
      <c r="A87" s="39" t="s">
        <v>33</v>
      </c>
      <c r="B87" s="92" t="str">
        <f>LOOKUP($A85,Dados!$B$20:$AE$20,Dados!$B$14:$AE$14)</f>
        <v>RUA 16, Nº 03, QUADRA 06, SETOR C - SETOR BELA VISTA, FORMOSA - GO - CEP. 73.808-790</v>
      </c>
      <c r="C87" s="92"/>
      <c r="D87" s="92"/>
      <c r="E87" s="92"/>
      <c r="F87" s="92"/>
      <c r="G87" s="80"/>
      <c r="H87" s="24"/>
      <c r="I87" s="80"/>
    </row>
    <row r="88" spans="1:9" ht="17" customHeight="1" x14ac:dyDescent="0.2">
      <c r="A88" s="73" t="s">
        <v>0</v>
      </c>
      <c r="B88" s="73" t="s">
        <v>1</v>
      </c>
      <c r="C88" s="73" t="s">
        <v>2</v>
      </c>
      <c r="D88" s="74" t="s">
        <v>3</v>
      </c>
      <c r="E88" s="75" t="s">
        <v>5</v>
      </c>
      <c r="F88" s="72" t="s">
        <v>6</v>
      </c>
      <c r="G88" s="80"/>
      <c r="H88" s="24"/>
      <c r="I88" s="80"/>
    </row>
    <row r="89" spans="1:9" ht="17" customHeight="1" x14ac:dyDescent="0.2">
      <c r="A89" s="69">
        <v>13</v>
      </c>
      <c r="B89" s="66" t="s">
        <v>61</v>
      </c>
      <c r="C89" s="67" t="s">
        <v>62</v>
      </c>
      <c r="D89" s="68">
        <v>40</v>
      </c>
      <c r="E89" s="82">
        <v>44.5</v>
      </c>
      <c r="F89" s="77">
        <f>D89*E89</f>
        <v>1780</v>
      </c>
      <c r="G89" s="80"/>
      <c r="H89" s="24"/>
      <c r="I89" s="80"/>
    </row>
    <row r="90" spans="1:9" ht="17" customHeight="1" x14ac:dyDescent="0.2">
      <c r="E90" s="76" t="s">
        <v>47</v>
      </c>
      <c r="F90" s="76">
        <f>SUM(F89:F89)</f>
        <v>1780</v>
      </c>
      <c r="G90" s="80"/>
      <c r="H90" s="24"/>
      <c r="I90" s="80"/>
    </row>
    <row r="91" spans="1:9" ht="17" customHeight="1" x14ac:dyDescent="0.2">
      <c r="E91" s="70"/>
      <c r="F91" s="70"/>
      <c r="G91" s="80"/>
      <c r="H91" s="24"/>
      <c r="I91" s="80"/>
    </row>
    <row r="92" spans="1:9" ht="17" customHeight="1" x14ac:dyDescent="0.2">
      <c r="A92" s="33">
        <v>1</v>
      </c>
      <c r="B92" s="30" t="str">
        <f>LOOKUP($A92,Dados!$B$20:$P$20,Dados!$B$18:$P$18)</f>
        <v>Secretaria de Desenvolvimento Social</v>
      </c>
      <c r="C92" s="31"/>
      <c r="D92" s="30"/>
      <c r="E92" s="57"/>
      <c r="F92" s="58"/>
      <c r="G92" s="80"/>
      <c r="H92" s="24"/>
      <c r="I92" s="80"/>
    </row>
    <row r="93" spans="1:9" ht="17" customHeight="1" x14ac:dyDescent="0.2">
      <c r="A93" s="62" t="s">
        <v>42</v>
      </c>
      <c r="B93" s="63" t="str">
        <f>LOOKUP($A92,Dados!$B$20:$AE$20,Dados!$B$19:$AE$19)</f>
        <v>1901.08 244 0033 2.288 339030 00000166900000001 45</v>
      </c>
      <c r="C93" s="3"/>
      <c r="D93" s="59"/>
      <c r="E93" s="60"/>
      <c r="F93" s="61"/>
      <c r="G93" s="80"/>
      <c r="H93" s="24"/>
      <c r="I93" s="80"/>
    </row>
    <row r="94" spans="1:9" ht="17" customHeight="1" x14ac:dyDescent="0.25">
      <c r="A94" s="32">
        <v>9</v>
      </c>
      <c r="B94" s="93" t="str">
        <f>LOOKUP($A94,Dados!$B$20:$AE$20,Dados!$B$10:$AE$10)</f>
        <v>J &amp; K COMERCIAL LTDA</v>
      </c>
      <c r="C94" s="93"/>
      <c r="D94" s="93"/>
      <c r="E94" s="93"/>
      <c r="F94" s="93"/>
      <c r="G94" s="80"/>
      <c r="H94" s="24"/>
      <c r="I94" s="80"/>
    </row>
    <row r="95" spans="1:9" ht="17" customHeight="1" x14ac:dyDescent="0.25">
      <c r="A95" s="39" t="s">
        <v>7</v>
      </c>
      <c r="B95" s="93" t="str">
        <f>LOOKUP($A94,Dados!$B$20:$AE$20,Dados!$B$11:$AE$11)&amp;" - "&amp;LOOKUP($A94,Dados!$B$20:$AE$20,Dados!$B$12:$AE$12)&amp;"  "&amp;LOOKUP($A94,Dados!$B$20:$AE$20,Dados!$B$13:$AE$13)</f>
        <v xml:space="preserve">04.338.231/0001-60 - (11) 9411-1213 / E-mail: jk04338comercial@gmail.com  </v>
      </c>
      <c r="C95" s="93"/>
      <c r="D95" s="93"/>
      <c r="E95" s="93"/>
      <c r="F95" s="93"/>
      <c r="G95" s="80"/>
      <c r="H95" s="24"/>
      <c r="I95" s="80"/>
    </row>
    <row r="96" spans="1:9" ht="17" customHeight="1" x14ac:dyDescent="0.25">
      <c r="A96" s="39" t="s">
        <v>33</v>
      </c>
      <c r="B96" s="92" t="str">
        <f>LOOKUP($A94,Dados!$B$20:$AE$20,Dados!$B$14:$AE$14)</f>
        <v>RUA SERRA DE JAIRE, 512 - QUARTA PARADA, SÃO PAULO - SP - CEP. 03.175-010</v>
      </c>
      <c r="C96" s="92"/>
      <c r="D96" s="92"/>
      <c r="E96" s="92"/>
      <c r="F96" s="92"/>
      <c r="G96" s="80"/>
      <c r="H96" s="24"/>
      <c r="I96" s="80"/>
    </row>
    <row r="97" spans="1:22" ht="17" customHeight="1" x14ac:dyDescent="0.2">
      <c r="A97" s="73" t="s">
        <v>0</v>
      </c>
      <c r="B97" s="73" t="s">
        <v>1</v>
      </c>
      <c r="C97" s="73" t="s">
        <v>2</v>
      </c>
      <c r="D97" s="74" t="s">
        <v>3</v>
      </c>
      <c r="E97" s="75" t="s">
        <v>5</v>
      </c>
      <c r="F97" s="72" t="s">
        <v>6</v>
      </c>
      <c r="G97" s="80"/>
      <c r="H97" s="24"/>
      <c r="I97" s="80"/>
    </row>
    <row r="98" spans="1:22" ht="17" customHeight="1" x14ac:dyDescent="0.2">
      <c r="A98" s="69">
        <v>14</v>
      </c>
      <c r="B98" s="66" t="s">
        <v>63</v>
      </c>
      <c r="C98" s="67" t="s">
        <v>62</v>
      </c>
      <c r="D98" s="68">
        <v>20</v>
      </c>
      <c r="E98" s="82">
        <v>45</v>
      </c>
      <c r="F98" s="77">
        <f>D98*E98</f>
        <v>900</v>
      </c>
      <c r="G98" s="80"/>
      <c r="H98" s="24"/>
      <c r="I98" s="80"/>
    </row>
    <row r="99" spans="1:22" ht="17" customHeight="1" x14ac:dyDescent="0.2">
      <c r="E99" s="76" t="s">
        <v>47</v>
      </c>
      <c r="F99" s="76">
        <f>SUM(F98:F98)</f>
        <v>900</v>
      </c>
      <c r="G99" s="80"/>
      <c r="H99" s="24"/>
      <c r="I99" s="80"/>
    </row>
    <row r="100" spans="1:22" ht="17" customHeight="1" x14ac:dyDescent="0.2">
      <c r="E100" s="70"/>
      <c r="F100" s="70"/>
      <c r="G100" s="80"/>
      <c r="H100" s="24"/>
      <c r="I100" s="80"/>
    </row>
    <row r="101" spans="1:22" ht="14.3" customHeight="1" x14ac:dyDescent="0.2">
      <c r="A101" s="91" t="str">
        <f>" - "&amp;Dados!B$25</f>
        <v xml:space="preserve"> - A administração rejeitará, no todo ou em parte, o fornecimento executado em desacordo com os termos do Edital e seus anexos.</v>
      </c>
      <c r="B101" s="91"/>
      <c r="C101" s="91"/>
      <c r="D101" s="91"/>
      <c r="E101" s="91"/>
      <c r="F101" s="91"/>
      <c r="G101" s="21">
        <v>3</v>
      </c>
      <c r="H101" s="24">
        <v>2</v>
      </c>
      <c r="I101" s="21">
        <v>2</v>
      </c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</row>
    <row r="102" spans="1:22" ht="25.85" customHeight="1" x14ac:dyDescent="0.2">
      <c r="A102" s="91" t="str">
        <f>" - "&amp;Dados!B$26</f>
        <v xml:space="preserve"> - O pagamento do objeto de que trata a DISPENSA ELETRÔNICA 066/2025, e consequente contrato serão efetuados pela Tesouraria da SMDS nos termos do Art. 7 da Instrução Normativa SEGES/ME nº 77, de 2022.</v>
      </c>
      <c r="B102" s="91"/>
      <c r="C102" s="91"/>
      <c r="D102" s="91"/>
      <c r="E102" s="91"/>
      <c r="F102" s="91"/>
      <c r="G102" s="21">
        <v>3</v>
      </c>
      <c r="H102" s="24">
        <v>2</v>
      </c>
      <c r="I102" s="21">
        <v>2</v>
      </c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</row>
    <row r="103" spans="1:22" ht="17.7" customHeight="1" x14ac:dyDescent="0.2">
      <c r="A103" s="91" t="str">
        <f>" - "&amp;Dados!B$27</f>
        <v xml:space="preserve"> - Proposta válida por 60 (sessenta) dias</v>
      </c>
      <c r="B103" s="91"/>
      <c r="C103" s="91"/>
      <c r="D103" s="91"/>
      <c r="E103" s="91"/>
      <c r="F103" s="91"/>
      <c r="G103" s="21">
        <v>3</v>
      </c>
      <c r="H103" s="24">
        <v>2</v>
      </c>
      <c r="I103" s="21">
        <v>2</v>
      </c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</row>
    <row r="104" spans="1:22" ht="12.75" hidden="1" customHeight="1" x14ac:dyDescent="0.2">
      <c r="A104" s="91" t="str">
        <f>" - "&amp;Dados!B$28</f>
        <v xml:space="preserve"> - Prazo do Contrato: Entrega imediata</v>
      </c>
      <c r="B104" s="91"/>
      <c r="C104" s="91"/>
      <c r="D104" s="91"/>
      <c r="E104" s="91"/>
      <c r="F104" s="9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</row>
    <row r="105" spans="1:22" ht="12.75" hidden="1" customHeight="1" x14ac:dyDescent="0.2">
      <c r="A105" s="91" t="str">
        <f>" - "&amp;Dados!B27</f>
        <v xml:space="preserve"> - Proposta válida por 60 (sessenta) dias</v>
      </c>
      <c r="B105" s="91"/>
      <c r="C105" s="91"/>
      <c r="D105" s="91"/>
      <c r="E105" s="91"/>
      <c r="F105" s="9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</row>
    <row r="106" spans="1:22" ht="18.350000000000001" customHeight="1" x14ac:dyDescent="0.2">
      <c r="D106" s="1"/>
      <c r="F106" s="15"/>
      <c r="G106" s="21">
        <v>3</v>
      </c>
      <c r="H106" s="24">
        <v>2</v>
      </c>
      <c r="I106" s="21">
        <v>2</v>
      </c>
      <c r="J106" s="2">
        <f>IF(A106&lt;58,1,2)</f>
        <v>1</v>
      </c>
    </row>
    <row r="107" spans="1:22" x14ac:dyDescent="0.2">
      <c r="A107" s="94" t="s">
        <v>45</v>
      </c>
      <c r="B107" s="94"/>
      <c r="C107" s="94"/>
      <c r="D107" s="94"/>
      <c r="E107" s="94"/>
      <c r="F107" s="94"/>
    </row>
    <row r="108" spans="1:22" x14ac:dyDescent="0.2">
      <c r="A108" s="94" t="s">
        <v>115</v>
      </c>
      <c r="B108" s="94"/>
      <c r="C108" s="94"/>
      <c r="D108" s="94"/>
      <c r="E108" s="94"/>
      <c r="F108" s="94"/>
    </row>
  </sheetData>
  <mergeCells count="40">
    <mergeCell ref="A107:F107"/>
    <mergeCell ref="A108:F108"/>
    <mergeCell ref="A2:F2"/>
    <mergeCell ref="A3:F3"/>
    <mergeCell ref="A4:F4"/>
    <mergeCell ref="A8:F8"/>
    <mergeCell ref="A101:F101"/>
    <mergeCell ref="B11:F11"/>
    <mergeCell ref="B12:F12"/>
    <mergeCell ref="B13:F13"/>
    <mergeCell ref="A105:F105"/>
    <mergeCell ref="A6:F6"/>
    <mergeCell ref="A5:F5"/>
    <mergeCell ref="A102:F102"/>
    <mergeCell ref="A103:F103"/>
    <mergeCell ref="A104:F104"/>
    <mergeCell ref="B25:F25"/>
    <mergeCell ref="B26:F26"/>
    <mergeCell ref="B27:F27"/>
    <mergeCell ref="B35:F35"/>
    <mergeCell ref="B36:F36"/>
    <mergeCell ref="B37:F37"/>
    <mergeCell ref="B47:F47"/>
    <mergeCell ref="B48:F48"/>
    <mergeCell ref="B49:F49"/>
    <mergeCell ref="B56:F56"/>
    <mergeCell ref="B57:F57"/>
    <mergeCell ref="B58:F58"/>
    <mergeCell ref="B67:F67"/>
    <mergeCell ref="B68:F68"/>
    <mergeCell ref="B69:F69"/>
    <mergeCell ref="B87:F87"/>
    <mergeCell ref="B94:F94"/>
    <mergeCell ref="B95:F95"/>
    <mergeCell ref="B96:F96"/>
    <mergeCell ref="B76:F76"/>
    <mergeCell ref="B77:F77"/>
    <mergeCell ref="B78:F78"/>
    <mergeCell ref="B85:F85"/>
    <mergeCell ref="B86:F86"/>
  </mergeCells>
  <phoneticPr fontId="0" type="noConversion"/>
  <conditionalFormatting sqref="F15:F20">
    <cfRule type="expression" dxfId="38" priority="221" stopIfTrue="1">
      <formula>IF(#REF!="OK",IF(#REF!=1,TRUE(),FALSE()),FALSE())</formula>
    </cfRule>
    <cfRule type="expression" dxfId="37" priority="222" stopIfTrue="1">
      <formula>IF(#REF!="Empate",IF(#REF!=1,TRUE(),FALSE()),FALSE())</formula>
    </cfRule>
    <cfRule type="expression" dxfId="36" priority="223" stopIfTrue="1">
      <formula>IF(#REF!="Empate",IF(#REF!=2,TRUE(),FALSE()),FALSE())</formula>
    </cfRule>
  </conditionalFormatting>
  <conditionalFormatting sqref="G6:O8">
    <cfRule type="expression" dxfId="35" priority="224" stopIfTrue="1">
      <formula>IF(#REF!="Empate",IF(#REF!=1,TRUE(),FALSE()),FALSE())</formula>
    </cfRule>
    <cfRule type="expression" dxfId="34" priority="225" stopIfTrue="1">
      <formula>IF(#REF!="&gt;",FALSE(),IF(#REF!&gt;0,TRUE(),FALSE()))</formula>
    </cfRule>
    <cfRule type="expression" dxfId="33" priority="226" stopIfTrue="1">
      <formula>IF(#REF!="&gt;",TRUE(),FALSE())</formula>
    </cfRule>
  </conditionalFormatting>
  <conditionalFormatting sqref="F15:F20">
    <cfRule type="cellIs" dxfId="32" priority="70" stopIfTrue="1" operator="equal">
      <formula>""</formula>
    </cfRule>
  </conditionalFormatting>
  <conditionalFormatting sqref="D15">
    <cfRule type="expression" priority="42" stopIfTrue="1">
      <formula>$A15</formula>
    </cfRule>
  </conditionalFormatting>
  <conditionalFormatting sqref="F29:F30">
    <cfRule type="expression" dxfId="31" priority="39" stopIfTrue="1">
      <formula>IF(#REF!="OK",IF(#REF!=1,TRUE(),FALSE()),FALSE())</formula>
    </cfRule>
    <cfRule type="expression" dxfId="30" priority="40" stopIfTrue="1">
      <formula>IF(#REF!="Empate",IF(#REF!=1,TRUE(),FALSE()),FALSE())</formula>
    </cfRule>
    <cfRule type="expression" dxfId="29" priority="41" stopIfTrue="1">
      <formula>IF(#REF!="Empate",IF(#REF!=2,TRUE(),FALSE()),FALSE())</formula>
    </cfRule>
  </conditionalFormatting>
  <conditionalFormatting sqref="F29:F30">
    <cfRule type="cellIs" dxfId="28" priority="38" stopIfTrue="1" operator="equal">
      <formula>""</formula>
    </cfRule>
  </conditionalFormatting>
  <conditionalFormatting sqref="D29">
    <cfRule type="expression" priority="37" stopIfTrue="1">
      <formula>$A29</formula>
    </cfRule>
  </conditionalFormatting>
  <conditionalFormatting sqref="F39:F42">
    <cfRule type="expression" dxfId="27" priority="34" stopIfTrue="1">
      <formula>IF(#REF!="OK",IF(#REF!=1,TRUE(),FALSE()),FALSE())</formula>
    </cfRule>
    <cfRule type="expression" dxfId="26" priority="35" stopIfTrue="1">
      <formula>IF(#REF!="Empate",IF(#REF!=1,TRUE(),FALSE()),FALSE())</formula>
    </cfRule>
    <cfRule type="expression" dxfId="25" priority="36" stopIfTrue="1">
      <formula>IF(#REF!="Empate",IF(#REF!=2,TRUE(),FALSE()),FALSE())</formula>
    </cfRule>
  </conditionalFormatting>
  <conditionalFormatting sqref="F39:F42">
    <cfRule type="cellIs" dxfId="24" priority="33" stopIfTrue="1" operator="equal">
      <formula>""</formula>
    </cfRule>
  </conditionalFormatting>
  <conditionalFormatting sqref="D39">
    <cfRule type="expression" priority="32" stopIfTrue="1">
      <formula>$A39</formula>
    </cfRule>
  </conditionalFormatting>
  <conditionalFormatting sqref="F51">
    <cfRule type="expression" dxfId="23" priority="29" stopIfTrue="1">
      <formula>IF(#REF!="OK",IF(#REF!=1,TRUE(),FALSE()),FALSE())</formula>
    </cfRule>
    <cfRule type="expression" dxfId="22" priority="30" stopIfTrue="1">
      <formula>IF(#REF!="Empate",IF(#REF!=1,TRUE(),FALSE()),FALSE())</formula>
    </cfRule>
    <cfRule type="expression" dxfId="21" priority="31" stopIfTrue="1">
      <formula>IF(#REF!="Empate",IF(#REF!=2,TRUE(),FALSE()),FALSE())</formula>
    </cfRule>
  </conditionalFormatting>
  <conditionalFormatting sqref="F51">
    <cfRule type="cellIs" dxfId="20" priority="28" stopIfTrue="1" operator="equal">
      <formula>""</formula>
    </cfRule>
  </conditionalFormatting>
  <conditionalFormatting sqref="D51">
    <cfRule type="expression" priority="27" stopIfTrue="1">
      <formula>$A51</formula>
    </cfRule>
  </conditionalFormatting>
  <conditionalFormatting sqref="F60:F62">
    <cfRule type="expression" dxfId="19" priority="24" stopIfTrue="1">
      <formula>IF(#REF!="OK",IF(#REF!=1,TRUE(),FALSE()),FALSE())</formula>
    </cfRule>
    <cfRule type="expression" dxfId="18" priority="25" stopIfTrue="1">
      <formula>IF(#REF!="Empate",IF(#REF!=1,TRUE(),FALSE()),FALSE())</formula>
    </cfRule>
    <cfRule type="expression" dxfId="17" priority="26" stopIfTrue="1">
      <formula>IF(#REF!="Empate",IF(#REF!=2,TRUE(),FALSE()),FALSE())</formula>
    </cfRule>
  </conditionalFormatting>
  <conditionalFormatting sqref="F60:F62">
    <cfRule type="cellIs" dxfId="16" priority="23" stopIfTrue="1" operator="equal">
      <formula>""</formula>
    </cfRule>
  </conditionalFormatting>
  <conditionalFormatting sqref="D60">
    <cfRule type="expression" priority="22" stopIfTrue="1">
      <formula>$A60</formula>
    </cfRule>
  </conditionalFormatting>
  <conditionalFormatting sqref="F71">
    <cfRule type="expression" dxfId="15" priority="19" stopIfTrue="1">
      <formula>IF(#REF!="OK",IF(#REF!=1,TRUE(),FALSE()),FALSE())</formula>
    </cfRule>
    <cfRule type="expression" dxfId="14" priority="20" stopIfTrue="1">
      <formula>IF(#REF!="Empate",IF(#REF!=1,TRUE(),FALSE()),FALSE())</formula>
    </cfRule>
    <cfRule type="expression" dxfId="13" priority="21" stopIfTrue="1">
      <formula>IF(#REF!="Empate",IF(#REF!=2,TRUE(),FALSE()),FALSE())</formula>
    </cfRule>
  </conditionalFormatting>
  <conditionalFormatting sqref="F71">
    <cfRule type="cellIs" dxfId="12" priority="18" stopIfTrue="1" operator="equal">
      <formula>""</formula>
    </cfRule>
  </conditionalFormatting>
  <conditionalFormatting sqref="D71">
    <cfRule type="expression" priority="17" stopIfTrue="1">
      <formula>$A71</formula>
    </cfRule>
  </conditionalFormatting>
  <conditionalFormatting sqref="F80">
    <cfRule type="expression" dxfId="11" priority="14" stopIfTrue="1">
      <formula>IF(#REF!="OK",IF(#REF!=1,TRUE(),FALSE()),FALSE())</formula>
    </cfRule>
    <cfRule type="expression" dxfId="10" priority="15" stopIfTrue="1">
      <formula>IF(#REF!="Empate",IF(#REF!=1,TRUE(),FALSE()),FALSE())</formula>
    </cfRule>
    <cfRule type="expression" dxfId="9" priority="16" stopIfTrue="1">
      <formula>IF(#REF!="Empate",IF(#REF!=2,TRUE(),FALSE()),FALSE())</formula>
    </cfRule>
  </conditionalFormatting>
  <conditionalFormatting sqref="F80">
    <cfRule type="cellIs" dxfId="8" priority="13" stopIfTrue="1" operator="equal">
      <formula>""</formula>
    </cfRule>
  </conditionalFormatting>
  <conditionalFormatting sqref="D80">
    <cfRule type="expression" priority="12" stopIfTrue="1">
      <formula>$A80</formula>
    </cfRule>
  </conditionalFormatting>
  <conditionalFormatting sqref="F89">
    <cfRule type="expression" dxfId="7" priority="9" stopIfTrue="1">
      <formula>IF(#REF!="OK",IF(#REF!=1,TRUE(),FALSE()),FALSE())</formula>
    </cfRule>
    <cfRule type="expression" dxfId="6" priority="10" stopIfTrue="1">
      <formula>IF(#REF!="Empate",IF(#REF!=1,TRUE(),FALSE()),FALSE())</formula>
    </cfRule>
    <cfRule type="expression" dxfId="5" priority="11" stopIfTrue="1">
      <formula>IF(#REF!="Empate",IF(#REF!=2,TRUE(),FALSE()),FALSE())</formula>
    </cfRule>
  </conditionalFormatting>
  <conditionalFormatting sqref="F89">
    <cfRule type="cellIs" dxfId="4" priority="8" stopIfTrue="1" operator="equal">
      <formula>""</formula>
    </cfRule>
  </conditionalFormatting>
  <conditionalFormatting sqref="D89">
    <cfRule type="expression" priority="7" stopIfTrue="1">
      <formula>$A89</formula>
    </cfRule>
  </conditionalFormatting>
  <conditionalFormatting sqref="F98">
    <cfRule type="expression" dxfId="3" priority="4" stopIfTrue="1">
      <formula>IF(#REF!="OK",IF(#REF!=1,TRUE(),FALSE()),FALSE())</formula>
    </cfRule>
    <cfRule type="expression" dxfId="2" priority="5" stopIfTrue="1">
      <formula>IF(#REF!="Empate",IF(#REF!=1,TRUE(),FALSE()),FALSE())</formula>
    </cfRule>
    <cfRule type="expression" dxfId="1" priority="6" stopIfTrue="1">
      <formula>IF(#REF!="Empate",IF(#REF!=2,TRUE(),FALSE()),FALSE())</formula>
    </cfRule>
  </conditionalFormatting>
  <conditionalFormatting sqref="F98">
    <cfRule type="cellIs" dxfId="0" priority="3" stopIfTrue="1" operator="equal">
      <formula>""</formula>
    </cfRule>
  </conditionalFormatting>
  <conditionalFormatting sqref="D98">
    <cfRule type="expression" priority="1" stopIfTrue="1">
      <formula>$A98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5" orientation="portrait" horizontalDpi="4294967295" verticalDpi="4294967295" r:id="rId1"/>
  <headerFooter alignWithMargins="0">
    <oddHeader>&amp;R&amp;"Arial,Negrito"&amp;6Página &amp;P de &amp;N.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/>
  <dimension ref="A1:AE32"/>
  <sheetViews>
    <sheetView topLeftCell="C1" workbookViewId="0">
      <selection activeCell="J15" sqref="J15"/>
    </sheetView>
  </sheetViews>
  <sheetFormatPr defaultRowHeight="12.9" x14ac:dyDescent="0.2"/>
  <cols>
    <col min="1" max="1" width="14.5" customWidth="1"/>
    <col min="2" max="2" width="63.875" customWidth="1"/>
    <col min="3" max="4" width="38.375" bestFit="1" customWidth="1"/>
    <col min="5" max="16" width="17" customWidth="1"/>
    <col min="17" max="18" width="17.875" customWidth="1"/>
    <col min="19" max="28" width="19.125" customWidth="1"/>
    <col min="29" max="30" width="20" customWidth="1"/>
  </cols>
  <sheetData>
    <row r="1" spans="1:30" x14ac:dyDescent="0.2">
      <c r="A1" s="25" t="s">
        <v>9</v>
      </c>
      <c r="B1" s="52" t="s">
        <v>72</v>
      </c>
      <c r="E1" s="5"/>
      <c r="F1" s="5"/>
      <c r="G1" s="5"/>
    </row>
    <row r="2" spans="1:30" x14ac:dyDescent="0.2">
      <c r="A2" s="25" t="s">
        <v>10</v>
      </c>
      <c r="B2" s="52" t="s">
        <v>73</v>
      </c>
      <c r="E2" s="5"/>
      <c r="F2" s="5"/>
      <c r="G2" s="5"/>
    </row>
    <row r="3" spans="1:30" x14ac:dyDescent="0.2">
      <c r="A3" s="25" t="s">
        <v>11</v>
      </c>
      <c r="B3" s="52" t="s">
        <v>74</v>
      </c>
      <c r="C3" s="6"/>
      <c r="E3" s="5"/>
      <c r="F3" s="5"/>
      <c r="G3" s="5"/>
    </row>
    <row r="4" spans="1:30" x14ac:dyDescent="0.2">
      <c r="A4" s="25" t="s">
        <v>12</v>
      </c>
      <c r="B4" s="52" t="s">
        <v>75</v>
      </c>
      <c r="C4" s="6"/>
      <c r="D4" s="36"/>
      <c r="E4" s="5"/>
      <c r="F4" s="5"/>
      <c r="G4" s="5"/>
    </row>
    <row r="5" spans="1:30" x14ac:dyDescent="0.2">
      <c r="A5" s="25"/>
      <c r="B5" s="52" t="s">
        <v>76</v>
      </c>
      <c r="C5" s="6"/>
      <c r="D5" s="36"/>
      <c r="E5" s="5"/>
      <c r="F5" s="5"/>
      <c r="G5" s="5"/>
    </row>
    <row r="6" spans="1:30" x14ac:dyDescent="0.2">
      <c r="A6" s="25" t="s">
        <v>19</v>
      </c>
      <c r="B6" s="52" t="s">
        <v>80</v>
      </c>
      <c r="C6" s="6"/>
      <c r="D6" s="36"/>
      <c r="E6" s="5"/>
      <c r="F6" s="5"/>
      <c r="G6" s="5"/>
    </row>
    <row r="7" spans="1:30" x14ac:dyDescent="0.2">
      <c r="A7" s="25" t="s">
        <v>21</v>
      </c>
      <c r="B7" s="28" t="s">
        <v>81</v>
      </c>
      <c r="C7" s="6"/>
      <c r="D7" s="36"/>
      <c r="E7" s="5"/>
      <c r="F7" s="5"/>
      <c r="G7" s="5"/>
    </row>
    <row r="8" spans="1:30" x14ac:dyDescent="0.2">
      <c r="A8" s="25" t="s">
        <v>13</v>
      </c>
      <c r="B8" s="52" t="s">
        <v>43</v>
      </c>
      <c r="C8" s="6"/>
      <c r="D8" s="36"/>
      <c r="E8" s="5"/>
      <c r="F8" s="5"/>
      <c r="G8" s="5"/>
    </row>
    <row r="9" spans="1:30" x14ac:dyDescent="0.2">
      <c r="A9" s="26" t="s">
        <v>22</v>
      </c>
      <c r="B9" s="81">
        <v>28373.77</v>
      </c>
      <c r="D9" s="36"/>
      <c r="E9" s="5"/>
      <c r="F9" s="5"/>
      <c r="G9" s="5"/>
      <c r="J9" s="10"/>
    </row>
    <row r="10" spans="1:30" s="7" customFormat="1" ht="54.35" x14ac:dyDescent="0.2">
      <c r="A10" s="8" t="s">
        <v>4</v>
      </c>
      <c r="B10" s="20" t="s">
        <v>77</v>
      </c>
      <c r="C10" s="50" t="s">
        <v>82</v>
      </c>
      <c r="D10" s="50" t="s">
        <v>85</v>
      </c>
      <c r="E10" s="50" t="s">
        <v>88</v>
      </c>
      <c r="F10" s="50" t="s">
        <v>91</v>
      </c>
      <c r="G10" s="50" t="s">
        <v>94</v>
      </c>
      <c r="H10" s="50" t="s">
        <v>103</v>
      </c>
      <c r="I10" s="50" t="s">
        <v>107</v>
      </c>
      <c r="J10" s="50" t="s">
        <v>111</v>
      </c>
      <c r="K10" s="36"/>
      <c r="L10" s="36"/>
      <c r="M10" s="50"/>
      <c r="N10" s="50"/>
      <c r="O10" s="50"/>
      <c r="P10" s="36"/>
      <c r="Q10" s="36"/>
      <c r="R10" s="36"/>
      <c r="S10" s="50"/>
      <c r="T10" s="36"/>
      <c r="U10" s="36"/>
      <c r="V10" s="36"/>
      <c r="W10" s="50"/>
      <c r="X10" s="50"/>
      <c r="Y10" s="50"/>
      <c r="Z10" s="50"/>
      <c r="AA10" s="36"/>
      <c r="AB10" s="50"/>
      <c r="AC10" s="36"/>
      <c r="AD10" s="36"/>
    </row>
    <row r="11" spans="1:30" x14ac:dyDescent="0.2">
      <c r="A11" s="9" t="s">
        <v>7</v>
      </c>
      <c r="B11" s="20" t="s">
        <v>78</v>
      </c>
      <c r="C11" s="50" t="s">
        <v>83</v>
      </c>
      <c r="D11" s="50" t="s">
        <v>86</v>
      </c>
      <c r="E11" s="50" t="s">
        <v>89</v>
      </c>
      <c r="F11" s="55" t="s">
        <v>92</v>
      </c>
      <c r="G11" s="50" t="s">
        <v>95</v>
      </c>
      <c r="H11" s="50" t="s">
        <v>104</v>
      </c>
      <c r="I11" s="50" t="s">
        <v>108</v>
      </c>
      <c r="J11" s="50" t="s">
        <v>112</v>
      </c>
      <c r="K11" s="37"/>
      <c r="L11" s="36"/>
      <c r="M11" s="50"/>
      <c r="N11" s="50"/>
      <c r="O11" s="36"/>
      <c r="P11" s="36"/>
      <c r="Q11" s="36"/>
      <c r="R11" s="36"/>
      <c r="S11" s="36"/>
      <c r="T11" s="36"/>
      <c r="U11" s="36"/>
      <c r="V11" s="36"/>
      <c r="W11" s="50"/>
      <c r="X11" s="50"/>
      <c r="Y11" s="50"/>
      <c r="Z11" s="50"/>
      <c r="AA11" s="36"/>
      <c r="AB11" s="50"/>
      <c r="AC11" s="36"/>
      <c r="AD11" s="36"/>
    </row>
    <row r="12" spans="1:30" s="13" customFormat="1" ht="51.65" x14ac:dyDescent="0.2">
      <c r="A12" s="12" t="s">
        <v>44</v>
      </c>
      <c r="B12" s="86" t="s">
        <v>79</v>
      </c>
      <c r="C12" s="86" t="s">
        <v>84</v>
      </c>
      <c r="D12" s="87" t="s">
        <v>87</v>
      </c>
      <c r="E12" s="87" t="s">
        <v>90</v>
      </c>
      <c r="F12" s="88" t="s">
        <v>93</v>
      </c>
      <c r="G12" s="87" t="s">
        <v>96</v>
      </c>
      <c r="H12" s="87" t="s">
        <v>105</v>
      </c>
      <c r="I12" s="51" t="s">
        <v>109</v>
      </c>
      <c r="J12" s="51" t="s">
        <v>113</v>
      </c>
      <c r="K12" s="53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</row>
    <row r="13" spans="1:30" x14ac:dyDescent="0.2">
      <c r="A13" s="9" t="s">
        <v>14</v>
      </c>
      <c r="B13" s="89"/>
      <c r="C13" s="90"/>
      <c r="D13" s="50"/>
      <c r="E13" s="50"/>
      <c r="F13" s="55"/>
      <c r="G13" s="50"/>
      <c r="H13" s="50"/>
      <c r="I13" s="36"/>
      <c r="J13" s="36"/>
      <c r="K13" s="55"/>
      <c r="L13" s="36"/>
      <c r="M13" s="50"/>
      <c r="N13" s="50"/>
      <c r="O13" s="50"/>
      <c r="P13" s="36"/>
      <c r="Q13" s="36"/>
      <c r="R13" s="36"/>
      <c r="S13" s="50"/>
      <c r="T13" s="36"/>
      <c r="U13" s="36"/>
      <c r="V13" s="50"/>
      <c r="W13" s="50"/>
      <c r="X13" s="50"/>
      <c r="Y13" s="50"/>
      <c r="Z13" s="50"/>
      <c r="AA13" s="36"/>
      <c r="AB13" s="50"/>
      <c r="AC13" s="50"/>
      <c r="AD13" s="50"/>
    </row>
    <row r="14" spans="1:30" ht="54.35" x14ac:dyDescent="0.2">
      <c r="A14" s="9" t="s">
        <v>23</v>
      </c>
      <c r="B14" s="89" t="s">
        <v>101</v>
      </c>
      <c r="C14" s="90" t="s">
        <v>102</v>
      </c>
      <c r="D14" s="50" t="s">
        <v>100</v>
      </c>
      <c r="E14" s="50" t="s">
        <v>99</v>
      </c>
      <c r="F14" s="55" t="s">
        <v>98</v>
      </c>
      <c r="G14" s="50" t="s">
        <v>97</v>
      </c>
      <c r="H14" s="50" t="s">
        <v>106</v>
      </c>
      <c r="I14" s="50" t="s">
        <v>110</v>
      </c>
      <c r="J14" s="50" t="s">
        <v>114</v>
      </c>
      <c r="K14" s="55"/>
      <c r="L14" s="36"/>
      <c r="M14" s="50"/>
      <c r="N14" s="50"/>
      <c r="O14" s="50"/>
      <c r="P14" s="36"/>
      <c r="Q14" s="36"/>
      <c r="R14" s="36"/>
      <c r="S14" s="50"/>
      <c r="T14" s="36"/>
      <c r="U14" s="36"/>
      <c r="V14" s="50"/>
      <c r="W14" s="50"/>
      <c r="X14" s="36"/>
      <c r="Y14" s="36"/>
      <c r="Z14" s="36"/>
      <c r="AA14" s="36"/>
      <c r="AB14" s="50"/>
      <c r="AC14" s="36"/>
      <c r="AD14" s="36"/>
    </row>
    <row r="15" spans="1:30" x14ac:dyDescent="0.2">
      <c r="A15" s="9" t="s">
        <v>35</v>
      </c>
      <c r="B15" s="20"/>
      <c r="C15" s="50"/>
      <c r="D15" s="50"/>
      <c r="E15" s="50"/>
      <c r="F15" s="55"/>
      <c r="G15" s="50"/>
      <c r="H15" s="50"/>
      <c r="I15" s="36"/>
      <c r="J15" s="36"/>
      <c r="K15" s="37"/>
      <c r="L15" s="36"/>
      <c r="M15" s="50"/>
      <c r="N15" s="50"/>
      <c r="O15" s="36"/>
      <c r="P15" s="36"/>
      <c r="Q15" s="36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</row>
    <row r="16" spans="1:30" x14ac:dyDescent="0.2">
      <c r="A16" s="9" t="s">
        <v>36</v>
      </c>
      <c r="B16" s="20"/>
      <c r="C16" s="50"/>
      <c r="D16" s="50"/>
      <c r="E16" s="50"/>
      <c r="F16" s="55"/>
      <c r="G16" s="50"/>
      <c r="H16" s="50"/>
      <c r="I16" s="36"/>
      <c r="J16" s="36"/>
      <c r="K16" s="37"/>
      <c r="L16" s="36"/>
      <c r="M16" s="50"/>
      <c r="N16" s="50"/>
      <c r="O16" s="36"/>
      <c r="P16" s="36"/>
      <c r="Q16" s="36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</row>
    <row r="17" spans="1:31" x14ac:dyDescent="0.2">
      <c r="A17" s="49" t="s">
        <v>37</v>
      </c>
      <c r="B17" s="23"/>
      <c r="C17" s="23"/>
      <c r="D17" s="50"/>
      <c r="E17" s="36"/>
      <c r="F17" s="36"/>
      <c r="G17" s="36"/>
      <c r="H17" s="36"/>
      <c r="I17" s="36"/>
      <c r="J17" s="36"/>
      <c r="K17" s="36"/>
      <c r="L17" s="36"/>
      <c r="M17" s="50"/>
      <c r="N17" s="50"/>
      <c r="O17" s="50"/>
      <c r="P17" s="36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</row>
    <row r="18" spans="1:31" x14ac:dyDescent="0.2">
      <c r="A18" s="27" t="s">
        <v>8</v>
      </c>
      <c r="B18" s="23" t="s">
        <v>46</v>
      </c>
      <c r="C18" s="23"/>
      <c r="D18" s="23"/>
      <c r="E18" s="23"/>
      <c r="F18" s="23"/>
      <c r="G18" s="23"/>
      <c r="H18" s="23"/>
      <c r="I18" s="23"/>
      <c r="J18" s="23"/>
      <c r="K18" s="17"/>
      <c r="L18" s="17"/>
      <c r="M18" s="17"/>
      <c r="N18" s="17"/>
    </row>
    <row r="19" spans="1:31" ht="13.25" customHeight="1" x14ac:dyDescent="0.2">
      <c r="A19" s="27" t="s">
        <v>20</v>
      </c>
      <c r="B19" s="56" t="s">
        <v>71</v>
      </c>
      <c r="C19" s="23"/>
      <c r="D19" s="23"/>
      <c r="E19" s="23"/>
      <c r="F19" s="23"/>
      <c r="G19" s="23"/>
      <c r="H19" s="23"/>
      <c r="I19" s="23"/>
      <c r="J19" s="23"/>
      <c r="K19" s="23"/>
      <c r="L19" s="22"/>
      <c r="M19" s="22"/>
      <c r="N19" s="22"/>
      <c r="O19" s="11"/>
    </row>
    <row r="20" spans="1:31" s="38" customFormat="1" ht="13.25" customHeight="1" x14ac:dyDescent="0.15">
      <c r="B20" s="38">
        <v>1</v>
      </c>
      <c r="C20" s="38">
        <v>2</v>
      </c>
      <c r="D20" s="38">
        <v>3</v>
      </c>
      <c r="E20" s="38">
        <v>4</v>
      </c>
      <c r="F20" s="38">
        <v>5</v>
      </c>
      <c r="G20" s="38">
        <v>6</v>
      </c>
      <c r="H20" s="38">
        <v>7</v>
      </c>
      <c r="I20" s="38">
        <v>8</v>
      </c>
      <c r="J20" s="38">
        <v>9</v>
      </c>
      <c r="K20" s="38">
        <v>10</v>
      </c>
      <c r="L20" s="38">
        <v>11</v>
      </c>
      <c r="M20" s="38">
        <v>12</v>
      </c>
      <c r="N20" s="38">
        <v>13</v>
      </c>
      <c r="O20" s="38">
        <v>14</v>
      </c>
      <c r="P20" s="38">
        <v>15</v>
      </c>
      <c r="Q20" s="38">
        <v>16</v>
      </c>
      <c r="R20" s="38">
        <v>17</v>
      </c>
      <c r="S20" s="38">
        <v>18</v>
      </c>
      <c r="T20" s="38">
        <v>19</v>
      </c>
      <c r="U20" s="38">
        <v>20</v>
      </c>
      <c r="V20" s="38">
        <v>21</v>
      </c>
      <c r="W20" s="38">
        <v>22</v>
      </c>
      <c r="X20" s="38">
        <v>23</v>
      </c>
      <c r="Y20" s="38">
        <v>24</v>
      </c>
      <c r="Z20" s="38">
        <v>25</v>
      </c>
      <c r="AA20" s="38">
        <v>26</v>
      </c>
      <c r="AB20" s="38">
        <v>27</v>
      </c>
      <c r="AC20" s="38">
        <v>28</v>
      </c>
      <c r="AD20" s="38">
        <v>29</v>
      </c>
      <c r="AE20" s="38">
        <v>30</v>
      </c>
    </row>
    <row r="21" spans="1:31" x14ac:dyDescent="0.2">
      <c r="E21" s="5"/>
      <c r="F21" s="5"/>
      <c r="G21" s="5"/>
    </row>
    <row r="23" spans="1:31" x14ac:dyDescent="0.2">
      <c r="B23" s="7"/>
    </row>
    <row r="24" spans="1:31" ht="38.75" x14ac:dyDescent="0.2">
      <c r="A24" s="16" t="s">
        <v>15</v>
      </c>
      <c r="B24" s="7" t="s">
        <v>39</v>
      </c>
      <c r="C24" s="36"/>
      <c r="D24" s="36"/>
      <c r="E24" s="36"/>
      <c r="F24" s="36"/>
      <c r="G24" s="36"/>
      <c r="H24" s="36"/>
      <c r="I24" s="36"/>
      <c r="J24" s="36"/>
      <c r="K24" s="36"/>
      <c r="L24" s="36"/>
    </row>
    <row r="25" spans="1:31" ht="25.85" x14ac:dyDescent="0.2">
      <c r="A25" s="16" t="s">
        <v>16</v>
      </c>
      <c r="B25" s="7" t="s">
        <v>40</v>
      </c>
      <c r="C25" s="37"/>
      <c r="D25" s="36"/>
      <c r="E25" s="36"/>
      <c r="F25" s="36"/>
      <c r="G25" s="36"/>
      <c r="H25" s="36"/>
      <c r="I25" s="36"/>
      <c r="J25" s="36"/>
      <c r="K25" s="36"/>
      <c r="L25" s="37"/>
    </row>
    <row r="26" spans="1:31" ht="38.75" x14ac:dyDescent="0.2">
      <c r="A26" s="16" t="s">
        <v>17</v>
      </c>
      <c r="B26" s="56" t="s">
        <v>70</v>
      </c>
      <c r="C26" s="37"/>
      <c r="D26" s="36"/>
      <c r="E26" s="36"/>
      <c r="F26" s="36"/>
      <c r="G26" s="36"/>
      <c r="H26" s="36"/>
      <c r="I26" s="36"/>
      <c r="J26" s="36"/>
      <c r="K26" s="36"/>
      <c r="L26" s="37"/>
    </row>
    <row r="27" spans="1:31" ht="25.85" x14ac:dyDescent="0.2">
      <c r="A27" s="16" t="s">
        <v>18</v>
      </c>
      <c r="B27" s="7" t="s">
        <v>25</v>
      </c>
      <c r="C27" s="37"/>
      <c r="D27" s="36"/>
      <c r="E27" s="36"/>
      <c r="F27" s="36"/>
      <c r="G27" s="36"/>
      <c r="H27" s="36"/>
      <c r="I27" s="36"/>
      <c r="J27" s="36"/>
      <c r="K27" s="36"/>
      <c r="L27" s="37"/>
    </row>
    <row r="28" spans="1:31" x14ac:dyDescent="0.2">
      <c r="A28" s="16" t="s">
        <v>38</v>
      </c>
      <c r="B28" s="56" t="s">
        <v>41</v>
      </c>
      <c r="C28" s="37"/>
      <c r="D28" s="36"/>
      <c r="E28" s="36"/>
      <c r="F28" s="36"/>
      <c r="G28" s="36"/>
      <c r="H28" s="36"/>
      <c r="I28" s="36"/>
      <c r="J28" s="36"/>
      <c r="K28" s="36"/>
      <c r="L28" s="37"/>
    </row>
    <row r="29" spans="1:31" x14ac:dyDescent="0.2">
      <c r="A29" s="7"/>
      <c r="E29" s="5"/>
      <c r="F29" s="5"/>
      <c r="G29" s="5"/>
    </row>
    <row r="30" spans="1:31" x14ac:dyDescent="0.2">
      <c r="A30" s="7"/>
      <c r="E30" s="5"/>
      <c r="F30" s="5"/>
      <c r="G30" s="5"/>
    </row>
    <row r="31" spans="1:31" x14ac:dyDescent="0.2">
      <c r="E31" s="5"/>
      <c r="F31" s="5"/>
      <c r="G31" s="5"/>
    </row>
    <row r="32" spans="1:31" x14ac:dyDescent="0.2">
      <c r="E32" s="5"/>
      <c r="F32" s="5"/>
      <c r="G32" s="5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8">
    <pageSetUpPr fitToPage="1"/>
  </sheetPr>
  <dimension ref="A1:GU25"/>
  <sheetViews>
    <sheetView zoomScale="115" zoomScaleNormal="115" workbookViewId="0">
      <selection activeCell="C6" activeCellId="1" sqref="C4:H4 C6:H6"/>
    </sheetView>
  </sheetViews>
  <sheetFormatPr defaultColWidth="9.125" defaultRowHeight="12.9" x14ac:dyDescent="0.2"/>
  <cols>
    <col min="1" max="2" width="7.875" style="2" customWidth="1"/>
    <col min="3" max="8" width="16" style="2" customWidth="1"/>
    <col min="9" max="9" width="18.125" style="2" customWidth="1"/>
    <col min="10" max="196" width="4.125" style="40" bestFit="1" customWidth="1"/>
    <col min="197" max="201" width="3.125" style="40" bestFit="1" customWidth="1"/>
    <col min="202" max="203" width="4.125" style="40" bestFit="1" customWidth="1"/>
    <col min="204" max="16384" width="9.125" style="2"/>
  </cols>
  <sheetData>
    <row r="1" spans="1:9" x14ac:dyDescent="0.2">
      <c r="A1" s="6" t="s">
        <v>26</v>
      </c>
    </row>
    <row r="2" spans="1:9" ht="13.6" x14ac:dyDescent="0.25">
      <c r="A2" s="41" t="str">
        <f>Dados!B1</f>
        <v>DISPENSA ELETRÔNICA Nº 066/2025</v>
      </c>
    </row>
    <row r="3" spans="1:9" ht="30.25" customHeight="1" x14ac:dyDescent="0.2">
      <c r="A3" s="6" t="s">
        <v>27</v>
      </c>
    </row>
    <row r="4" spans="1:9" ht="30.75" customHeight="1" x14ac:dyDescent="0.2">
      <c r="A4" s="98" t="s">
        <v>28</v>
      </c>
      <c r="B4" s="98"/>
      <c r="C4" s="46" t="str">
        <f>Dados!B10</f>
        <v>GPB DISTRIBUIDORA LTDA</v>
      </c>
      <c r="D4" s="46" t="str">
        <f>Dados!C10</f>
        <v>NEP SOLUCOES E INFORMATICA - COMERCIO E SERVICOS LTDA</v>
      </c>
      <c r="E4" s="46" t="str">
        <f>Dados!D10</f>
        <v>CANAA DE CARMO DISTRIBUIDORA LTDA</v>
      </c>
      <c r="F4" s="46" t="str">
        <f>Dados!E10</f>
        <v>LUANDA COMERCIO DE SUPRIMENTOS PARA INFORMATICA LTDA</v>
      </c>
      <c r="G4" s="46" t="str">
        <f>Dados!F10</f>
        <v>EGC COMERCIO E ATACADISTA DE INFORMATICA E ELETROELETRONICOS EIRELI</v>
      </c>
      <c r="H4" s="46" t="str">
        <f>Dados!G10</f>
        <v>59.101.234 MARCIO COUTO TEIXEIRA DE CARVALHO BARBOSA</v>
      </c>
      <c r="I4" s="43" t="s">
        <v>29</v>
      </c>
    </row>
    <row r="5" spans="1:9" ht="27.7" customHeight="1" x14ac:dyDescent="0.2">
      <c r="A5" s="98" t="s">
        <v>32</v>
      </c>
      <c r="B5" s="42" t="s">
        <v>30</v>
      </c>
      <c r="C5" s="47"/>
      <c r="D5" s="47"/>
      <c r="E5" s="47"/>
      <c r="F5" s="47"/>
      <c r="G5" s="47"/>
      <c r="H5" s="47"/>
      <c r="I5" s="44"/>
    </row>
    <row r="6" spans="1:9" ht="25.5" customHeight="1" x14ac:dyDescent="0.2">
      <c r="A6" s="98"/>
      <c r="B6" s="42" t="s">
        <v>31</v>
      </c>
      <c r="C6" s="45" t="e">
        <f>#REF!</f>
        <v>#REF!</v>
      </c>
      <c r="D6" s="45" t="e">
        <f>#REF!</f>
        <v>#REF!</v>
      </c>
      <c r="E6" s="45" t="e">
        <f>#REF!</f>
        <v>#REF!</v>
      </c>
      <c r="F6" s="45" t="e">
        <f>#REF!</f>
        <v>#REF!</v>
      </c>
      <c r="G6" s="45" t="e">
        <f>#REF!</f>
        <v>#REF!</v>
      </c>
      <c r="H6" s="45" t="e">
        <f>#REF!</f>
        <v>#REF!</v>
      </c>
      <c r="I6" s="45" t="e">
        <f>SUM(C6:H6)</f>
        <v>#REF!</v>
      </c>
    </row>
    <row r="8" spans="1:9" x14ac:dyDescent="0.2">
      <c r="C8" s="54"/>
    </row>
    <row r="9" spans="1:9" x14ac:dyDescent="0.2">
      <c r="C9" s="54"/>
    </row>
    <row r="10" spans="1:9" x14ac:dyDescent="0.2">
      <c r="C10" s="54"/>
    </row>
    <row r="11" spans="1:9" x14ac:dyDescent="0.2">
      <c r="C11" s="54"/>
      <c r="I11" s="40"/>
    </row>
    <row r="12" spans="1:9" x14ac:dyDescent="0.2">
      <c r="C12" s="54"/>
      <c r="I12" s="40"/>
    </row>
    <row r="13" spans="1:9" x14ac:dyDescent="0.2">
      <c r="C13" s="54"/>
      <c r="I13" s="40"/>
    </row>
    <row r="14" spans="1:9" x14ac:dyDescent="0.2">
      <c r="C14" s="54"/>
      <c r="I14" s="40"/>
    </row>
    <row r="15" spans="1:9" x14ac:dyDescent="0.2">
      <c r="C15" s="54"/>
      <c r="I15" s="40"/>
    </row>
    <row r="16" spans="1:9" x14ac:dyDescent="0.2">
      <c r="C16" s="54"/>
      <c r="I16" s="40"/>
    </row>
    <row r="17" spans="3:9" x14ac:dyDescent="0.2">
      <c r="C17" s="54"/>
      <c r="I17" s="40"/>
    </row>
    <row r="18" spans="3:9" x14ac:dyDescent="0.2">
      <c r="C18" s="54"/>
      <c r="I18" s="40"/>
    </row>
    <row r="19" spans="3:9" x14ac:dyDescent="0.2">
      <c r="C19" s="54"/>
      <c r="I19" s="40"/>
    </row>
    <row r="20" spans="3:9" x14ac:dyDescent="0.2">
      <c r="C20" s="54"/>
      <c r="I20" s="40"/>
    </row>
    <row r="21" spans="3:9" x14ac:dyDescent="0.2">
      <c r="C21" s="54"/>
      <c r="I21" s="40"/>
    </row>
    <row r="22" spans="3:9" x14ac:dyDescent="0.2">
      <c r="C22" s="54"/>
    </row>
    <row r="23" spans="3:9" x14ac:dyDescent="0.2">
      <c r="C23" s="54"/>
    </row>
    <row r="24" spans="3:9" x14ac:dyDescent="0.2">
      <c r="C24" s="54"/>
    </row>
    <row r="25" spans="3:9" x14ac:dyDescent="0.2">
      <c r="C25" s="54"/>
    </row>
  </sheetData>
  <mergeCells count="2">
    <mergeCell ref="A4:B4"/>
    <mergeCell ref="A5:A6"/>
  </mergeCells>
  <phoneticPr fontId="0" type="noConversion"/>
  <printOptions horizontalCentered="1"/>
  <pageMargins left="0.39370078740157483" right="0.39370078740157483" top="0.39370078740157483" bottom="0.39370078740157483" header="0.51181102362204722" footer="0.51181102362204722"/>
  <pageSetup paperSize="9" orientation="landscape" horizontalDpi="4294967295" verticalDpi="360" r:id="rId1"/>
  <headerFooter alignWithMargins="0">
    <oddHeader>&amp;R&amp;"Arial,Negrito"&amp;6Página &amp;P de &amp;N.</oddHeader>
  </headerFooter>
  <rowBreaks count="2" manualBreakCount="2">
    <brk id="97" max="16383" man="1"/>
    <brk id="31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Separado</vt:lpstr>
      <vt:lpstr>Dados</vt:lpstr>
      <vt:lpstr>Contrato-Homologação</vt:lpstr>
      <vt:lpstr>Separado!Titulos_de_impressao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dc:description>- Versão 3.3.5 - Nova Formatação_x000d_
- Versão 3.3.4 - Modificada a formatação de valores "acima" para melhor visualização_x000d_
- Versão 3.3.3 - Resolvido bug em valores "acima"_x000d_
- Versão 3.3.2 - Incluidas as dotações orçamentárias_x000d_
- Versão 3.3.1 - Incluída a data para homologação</dc:description>
  <cp:lastModifiedBy>compras</cp:lastModifiedBy>
  <cp:lastPrinted>2025-09-12T13:01:45Z</cp:lastPrinted>
  <dcterms:created xsi:type="dcterms:W3CDTF">1997-01-10T22:22:50Z</dcterms:created>
  <dcterms:modified xsi:type="dcterms:W3CDTF">2025-09-12T13:04:40Z</dcterms:modified>
</cp:coreProperties>
</file>